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psaza-my.sharepoint.com/personal/esther_dpsa_gov_za/Documents/Documents/MYDOC2026/"/>
    </mc:Choice>
  </mc:AlternateContent>
  <xr:revisionPtr revIDLastSave="0" documentId="8_{641ED763-7B6D-4A2D-96D3-8E1ABE0E85F6}" xr6:coauthVersionLast="47" xr6:coauthVersionMax="47" xr10:uidLastSave="{00000000-0000-0000-0000-000000000000}"/>
  <workbookProtection workbookAlgorithmName="SHA-512" workbookHashValue="L9of/U/avOybtviIT4EQGqYccGIDvwlb+snQ6Gxq3KVzPbDt0iTI7LgL0fa551sFwBbWzHiD4e/XexgQyqGOrQ==" workbookSaltValue="441r0OO0Y57Cbb4coZRhog==" workbookSpinCount="100000" lockStructure="1"/>
  <bookViews>
    <workbookView xWindow="-120" yWindow="-120" windowWidth="20730" windowHeight="11040" tabRatio="872" activeTab="1" xr2:uid="{00000000-000D-0000-FFFF-FFFF00000000}"/>
  </bookViews>
  <sheets>
    <sheet name="Guide" sheetId="9" r:id="rId1"/>
    <sheet name="Structuring of package" sheetId="1" r:id="rId2"/>
    <sheet name="Salary advice" sheetId="3" r:id="rId3"/>
  </sheets>
  <definedNames>
    <definedName name="_xlnm.Print_Area" localSheetId="2">'Salary advice'!$A$1:$D$70</definedName>
    <definedName name="_xlnm.Print_Area" localSheetId="1">'Structuring of package'!$A$1:$D$47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3" l="1"/>
  <c r="C77" i="3" l="1"/>
  <c r="D56" i="3"/>
  <c r="D77" i="3" l="1"/>
  <c r="E77" i="3" s="1"/>
  <c r="D67" i="3" s="1"/>
  <c r="D26" i="1"/>
  <c r="D50" i="3" s="1"/>
  <c r="F26" i="1"/>
  <c r="D16" i="3"/>
  <c r="E26" i="3"/>
  <c r="F18" i="1"/>
  <c r="G18" i="1" s="1"/>
  <c r="D18" i="1" s="1"/>
  <c r="F31" i="1"/>
  <c r="D31" i="1" s="1"/>
  <c r="D14" i="3" s="1"/>
  <c r="D57" i="3" s="1"/>
  <c r="D58" i="3" s="1"/>
  <c r="D32" i="1"/>
  <c r="D15" i="3" s="1"/>
  <c r="D30" i="1"/>
  <c r="D29" i="3" l="1"/>
  <c r="D51" i="3" s="1"/>
  <c r="D31" i="3"/>
  <c r="D19" i="1"/>
  <c r="D13" i="3"/>
  <c r="D22" i="3" s="1"/>
  <c r="D49" i="3" s="1"/>
  <c r="B26" i="3"/>
  <c r="D52" i="3" l="1"/>
  <c r="D62" i="3" s="1"/>
  <c r="D65" i="3" s="1"/>
  <c r="D24" i="1"/>
  <c r="C24" i="1" s="1"/>
  <c r="F27" i="1"/>
  <c r="D23" i="1"/>
  <c r="D68" i="3" l="1"/>
  <c r="D69" i="3" s="1"/>
  <c r="D32" i="3" s="1"/>
  <c r="D42" i="3" s="1"/>
  <c r="D44" i="3" s="1"/>
</calcChain>
</file>

<file path=xl/sharedStrings.xml><?xml version="1.0" encoding="utf-8"?>
<sst xmlns="http://schemas.openxmlformats.org/spreadsheetml/2006/main" count="165" uniqueCount="128">
  <si>
    <t>DEPARTMENT OF PUBLIC SERVICE AND ADMINISTRATION</t>
  </si>
  <si>
    <t>Composition w.e.f.</t>
  </si>
  <si>
    <t>R.p.a.</t>
  </si>
  <si>
    <t>Housing allowance</t>
  </si>
  <si>
    <t>Non-pensionable cash allowance</t>
  </si>
  <si>
    <t>Date</t>
  </si>
  <si>
    <t>Income</t>
  </si>
  <si>
    <t>Deductions</t>
  </si>
  <si>
    <t>Medical Aid (Employee's contribution)</t>
  </si>
  <si>
    <t>Per month</t>
  </si>
  <si>
    <t>Total deductions</t>
  </si>
  <si>
    <t>Calculation of tax</t>
  </si>
  <si>
    <t>(a)</t>
  </si>
  <si>
    <t>(b)</t>
  </si>
  <si>
    <t>Salary advice</t>
  </si>
  <si>
    <t xml:space="preserve"> </t>
  </si>
  <si>
    <r>
      <t>Total amount of composition (structuring) below   (</t>
    </r>
    <r>
      <rPr>
        <b/>
        <sz val="9"/>
        <rFont val="Arial"/>
        <family val="2"/>
      </rPr>
      <t>CHECK</t>
    </r>
    <r>
      <rPr>
        <sz val="9"/>
        <rFont val="Arial"/>
        <family val="2"/>
      </rPr>
      <t>)</t>
    </r>
  </si>
  <si>
    <t>Amount to be taxed monthly</t>
  </si>
  <si>
    <t>Note:</t>
  </si>
  <si>
    <r>
      <t>Amount remaining to be structured (</t>
    </r>
    <r>
      <rPr>
        <b/>
        <sz val="9"/>
        <rFont val="Arial"/>
        <family val="2"/>
      </rPr>
      <t>CHECK</t>
    </r>
    <r>
      <rPr>
        <sz val="9"/>
        <rFont val="Arial"/>
        <family val="2"/>
      </rPr>
      <t>)</t>
    </r>
  </si>
  <si>
    <t>Employer</t>
  </si>
  <si>
    <t>Draft salary advice</t>
  </si>
  <si>
    <t>This Model consists of the following sheets:-</t>
  </si>
  <si>
    <t xml:space="preserve">Name: </t>
  </si>
  <si>
    <t xml:space="preserve">Job Title: </t>
  </si>
  <si>
    <t xml:space="preserve">PERSAL no. </t>
  </si>
  <si>
    <t>Gross income</t>
  </si>
  <si>
    <t>Yes</t>
  </si>
  <si>
    <t>No</t>
  </si>
  <si>
    <t>GENERAL</t>
  </si>
  <si>
    <t>Structuring of package</t>
  </si>
  <si>
    <t>Please make a copy/back-up of this spreadsheet before you commence with the structuring.</t>
  </si>
  <si>
    <t>STEPS</t>
  </si>
  <si>
    <t xml:space="preserve">General information </t>
  </si>
  <si>
    <t>Elements of package</t>
  </si>
  <si>
    <t>@</t>
  </si>
  <si>
    <t>Notes:</t>
  </si>
  <si>
    <t>Not member to a registered medical aid scheme</t>
  </si>
  <si>
    <t>Total pm</t>
  </si>
  <si>
    <t xml:space="preserve">Total pa </t>
  </si>
  <si>
    <t>Drop down 1  to 8</t>
  </si>
  <si>
    <t>Drop down 9 to 12</t>
  </si>
  <si>
    <t xml:space="preserve">Draft salary advice and calculation of tax </t>
  </si>
  <si>
    <t>13th Cheque - if chosen that tax be spread over year</t>
  </si>
  <si>
    <t>Deductions from taxable income</t>
  </si>
  <si>
    <t>Total taxable amount * 12</t>
  </si>
  <si>
    <t>Final tax per annum</t>
  </si>
  <si>
    <t>Final tax per month</t>
  </si>
  <si>
    <t>Fringe benefit tax on employer contribution to medical scheme</t>
  </si>
  <si>
    <r>
      <t xml:space="preserve">Only complete </t>
    </r>
    <r>
      <rPr>
        <b/>
        <sz val="12"/>
        <color indexed="17"/>
        <rFont val="Arial"/>
        <family val="2"/>
      </rPr>
      <t>green cells</t>
    </r>
    <r>
      <rPr>
        <b/>
        <sz val="12"/>
        <color indexed="10"/>
        <rFont val="Arial"/>
        <family val="2"/>
      </rPr>
      <t>.  The red cells (formulas) and the other general cells are protected.</t>
    </r>
  </si>
  <si>
    <r>
      <t>Structuring of package</t>
    </r>
    <r>
      <rPr>
        <b/>
        <sz val="12"/>
        <color indexed="12"/>
        <rFont val="Arial"/>
        <family val="2"/>
      </rPr>
      <t xml:space="preserve"> </t>
    </r>
  </si>
  <si>
    <r>
      <t xml:space="preserve">Enter the effective date of structuring in </t>
    </r>
    <r>
      <rPr>
        <b/>
        <sz val="10"/>
        <rFont val="Arial"/>
        <family val="2"/>
      </rPr>
      <t>CELL D12.</t>
    </r>
  </si>
  <si>
    <t>Medical</t>
  </si>
  <si>
    <t>13th Cheque</t>
  </si>
  <si>
    <t xml:space="preserve">Housing allowance </t>
  </si>
  <si>
    <t xml:space="preserve">Non-pensionable cash allowance </t>
  </si>
  <si>
    <r>
      <t xml:space="preserve">Medical Aid </t>
    </r>
    <r>
      <rPr>
        <b/>
        <sz val="9"/>
        <color indexed="10"/>
        <rFont val="Arial"/>
        <family val="2"/>
      </rPr>
      <t>(only applicable to   members of a registered medical aid scheme)</t>
    </r>
    <r>
      <rPr>
        <b/>
        <sz val="10"/>
        <rFont val="Arial"/>
        <family val="2"/>
      </rPr>
      <t xml:space="preserve"> </t>
    </r>
  </si>
  <si>
    <t>Retirement Annuities (RA's) - monthly deduction</t>
  </si>
  <si>
    <t>Tax calculation</t>
  </si>
  <si>
    <t>Please note that this draft salary advice is only a tool to view the implications of the structuring of the package - it does not take into account possible tax or other reconciliations over the course of a tax year on the pay system</t>
  </si>
  <si>
    <t>Indicate membership profile below (i.e. principle member only,  member plus 1st dependant, member plus 2 dependants etc.)</t>
  </si>
  <si>
    <t>If a 13th Cheque is selected, please select option in adjacent green cell whether the tax must be spread over the year</t>
  </si>
  <si>
    <t>The calculations in this Model may differ from calculations on PERSAL</t>
  </si>
  <si>
    <t>I accept the package composition (structuring) and conditions</t>
  </si>
  <si>
    <t xml:space="preserve">Motor vehicle allowance </t>
  </si>
  <si>
    <r>
      <t xml:space="preserve">Enter personal details in </t>
    </r>
    <r>
      <rPr>
        <b/>
        <sz val="10"/>
        <rFont val="Arial"/>
        <family val="2"/>
      </rPr>
      <t>CELLS B11 to B13.</t>
    </r>
  </si>
  <si>
    <t>Please note that calculations may differ from PERSAL because no (possible) tax reconciliations over the course of a tax year are taken into account in this tool</t>
  </si>
  <si>
    <r>
      <t>Motor vehicle allowance</t>
    </r>
    <r>
      <rPr>
        <sz val="10"/>
        <rFont val="Arial"/>
        <family val="2"/>
      </rPr>
      <t xml:space="preserve"> </t>
    </r>
  </si>
  <si>
    <r>
      <t>Estimated</t>
    </r>
    <r>
      <rPr>
        <sz val="10"/>
        <rFont val="Arial"/>
        <family val="2"/>
      </rPr>
      <t xml:space="preserve"> tax</t>
    </r>
  </si>
  <si>
    <t>Cash salary component</t>
  </si>
  <si>
    <t>Non-cash component</t>
  </si>
  <si>
    <t>Composition of Non-cash component</t>
  </si>
  <si>
    <t xml:space="preserve">Elements of Total Remuneration </t>
  </si>
  <si>
    <t>Please refer to  Dispensation  for Judges</t>
  </si>
  <si>
    <t>Judge (signature)</t>
  </si>
  <si>
    <t>13th Cheque (payable in month of birth)</t>
  </si>
  <si>
    <t xml:space="preserve">Please complete this sheet (page).  Once completed, it must be printed, signed and submitted to the HR Component for implementation </t>
  </si>
  <si>
    <r>
      <t xml:space="preserve">Enter </t>
    </r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remuneration in </t>
    </r>
    <r>
      <rPr>
        <b/>
        <sz val="10"/>
        <rFont val="Arial"/>
        <family val="2"/>
      </rPr>
      <t>CELL D17</t>
    </r>
    <r>
      <rPr>
        <sz val="10"/>
        <rFont val="Arial"/>
        <family val="2"/>
      </rPr>
      <t>, as provided by the HR Component</t>
    </r>
  </si>
  <si>
    <t>The non-cash component, which may be structured, is reflected in Cell D19</t>
  </si>
  <si>
    <t xml:space="preserve">Structuring of the non-cash component </t>
  </si>
  <si>
    <t>While the Judge structures this component, he/she is requested to  refer to CELLS D23 and D24 on a continuous basis to keep track of the amount that he/she has structured and what amount remains to be structured.  If an "ERROR" message is displayed in CELL C24, he/she has exceeded the amount available for structuring.  Please ensure that the allocation (structuring) fits into the available amount (envelope)</t>
  </si>
  <si>
    <r>
      <t xml:space="preserve">Confirm in </t>
    </r>
    <r>
      <rPr>
        <b/>
        <sz val="10"/>
        <rFont val="Arial"/>
        <family val="2"/>
      </rPr>
      <t xml:space="preserve">CELL C30 </t>
    </r>
    <r>
      <rPr>
        <sz val="10"/>
        <rFont val="Arial"/>
        <family val="2"/>
      </rPr>
      <t>whether</t>
    </r>
    <r>
      <rPr>
        <sz val="10"/>
        <rFont val="Arial"/>
        <family val="2"/>
      </rPr>
      <t xml:space="preserve"> the judge wishes to structure for a 13th Cheque - </t>
    </r>
    <r>
      <rPr>
        <b/>
        <sz val="10"/>
        <rFont val="Arial"/>
        <family val="2"/>
      </rPr>
      <t xml:space="preserve">Yes or No </t>
    </r>
    <r>
      <rPr>
        <sz val="10"/>
        <rFont val="Arial"/>
        <family val="2"/>
      </rPr>
      <t>(dropdown table).</t>
    </r>
    <r>
      <rPr>
        <sz val="10"/>
        <rFont val="Arial"/>
        <family val="2"/>
      </rPr>
      <t xml:space="preserve">  The amount structured is reflected in </t>
    </r>
    <r>
      <rPr>
        <b/>
        <sz val="10"/>
        <rFont val="Arial"/>
        <family val="2"/>
      </rPr>
      <t>CELL D30.</t>
    </r>
  </si>
  <si>
    <r>
      <t xml:space="preserve">If the judge decides to structure for a 13th Cheque, please confirm in </t>
    </r>
    <r>
      <rPr>
        <b/>
        <sz val="10"/>
        <rFont val="Arial"/>
        <family val="2"/>
      </rPr>
      <t>CELL C35</t>
    </r>
    <r>
      <rPr>
        <sz val="10"/>
        <rFont val="Arial"/>
        <family val="2"/>
      </rPr>
      <t xml:space="preserve"> whether the tax on the 13th Cheque must be spread over the tax year or not - </t>
    </r>
    <r>
      <rPr>
        <b/>
        <sz val="10"/>
        <rFont val="Arial"/>
        <family val="2"/>
      </rPr>
      <t xml:space="preserve">Yes or No </t>
    </r>
    <r>
      <rPr>
        <sz val="10"/>
        <rFont val="Arial"/>
        <family val="2"/>
      </rPr>
      <t>(dropdown table).</t>
    </r>
  </si>
  <si>
    <r>
      <t xml:space="preserve">Enter </t>
    </r>
    <r>
      <rPr>
        <b/>
        <u/>
        <sz val="10"/>
        <rFont val="Arial"/>
        <family val="2"/>
      </rPr>
      <t>annual</t>
    </r>
    <r>
      <rPr>
        <sz val="10"/>
        <rFont val="Arial"/>
        <family val="2"/>
      </rPr>
      <t xml:space="preserve"> amount that the judge wishes to structure as a motor vehicle allowance in </t>
    </r>
    <r>
      <rPr>
        <b/>
        <sz val="10"/>
        <rFont val="Arial"/>
        <family val="2"/>
      </rPr>
      <t xml:space="preserve">CELL C31.  </t>
    </r>
    <r>
      <rPr>
        <b/>
        <sz val="10"/>
        <color indexed="10"/>
        <rFont val="Arial"/>
        <family val="2"/>
      </rPr>
      <t>The amount, which is rounded down to make the amount that has been structured divisible by 12 (therefore to ensure a clean monthly amount), is reflected in CELL D31</t>
    </r>
  </si>
  <si>
    <t xml:space="preserve">The amount reflected in CELL D31 will not exceed 25% of the Judge's total package </t>
  </si>
  <si>
    <t>It is not a prerequisite that the Judge must purchase another vehicle or that his/her vehicle should still be under financing in order to structure for this allowance.</t>
  </si>
  <si>
    <r>
      <t xml:space="preserve">Enter </t>
    </r>
    <r>
      <rPr>
        <b/>
        <sz val="10"/>
        <rFont val="Arial"/>
        <family val="2"/>
      </rPr>
      <t>annual</t>
    </r>
    <r>
      <rPr>
        <sz val="10"/>
        <rFont val="Arial"/>
        <family val="2"/>
      </rPr>
      <t xml:space="preserve"> amount that the Judge wishes to structure as a housing allowance in </t>
    </r>
    <r>
      <rPr>
        <b/>
        <sz val="10"/>
        <rFont val="Arial"/>
        <family val="2"/>
      </rPr>
      <t xml:space="preserve">CELL C32. </t>
    </r>
    <r>
      <rPr>
        <b/>
        <sz val="10"/>
        <color indexed="10"/>
        <rFont val="Arial"/>
        <family val="2"/>
      </rPr>
      <t>The amount, which is rounded to make the amount that you have structured divisible by 12 (therefore to ensure a clean monthly amount), is reflected in CELL D32</t>
    </r>
  </si>
  <si>
    <r>
      <t xml:space="preserve">Enter </t>
    </r>
    <r>
      <rPr>
        <b/>
        <sz val="10"/>
        <rFont val="Arial"/>
        <family val="2"/>
      </rPr>
      <t>annual</t>
    </r>
    <r>
      <rPr>
        <sz val="10"/>
        <rFont val="Arial"/>
        <family val="2"/>
      </rPr>
      <t xml:space="preserve"> amount that the Judge wishes to structure as non-pensionable cash allowance in </t>
    </r>
    <r>
      <rPr>
        <b/>
        <sz val="10"/>
        <rFont val="Arial"/>
        <family val="2"/>
      </rPr>
      <t>CELL D33</t>
    </r>
    <r>
      <rPr>
        <sz val="10"/>
        <rFont val="Arial"/>
        <family val="2"/>
      </rPr>
      <t xml:space="preserve">  </t>
    </r>
  </si>
  <si>
    <t>This tool enables the Judge to view the effect of his/her preferred structuring (i.e. net salary, (monthly) deduction (contribution) for a registered medical aid scheme, estimated tax)</t>
  </si>
  <si>
    <r>
      <t xml:space="preserve">Enter allowances (monthly rates) payable to the Judge in addition to his/her package in </t>
    </r>
    <r>
      <rPr>
        <b/>
        <sz val="10"/>
        <rFont val="Arial"/>
        <family val="2"/>
      </rPr>
      <t xml:space="preserve">CELLS C17 to D20 </t>
    </r>
    <r>
      <rPr>
        <sz val="10"/>
        <rFont val="Arial"/>
        <family val="2"/>
      </rPr>
      <t>(if any).</t>
    </r>
  </si>
  <si>
    <r>
      <t xml:space="preserve">Enter other deductions from the Judge's salary in </t>
    </r>
    <r>
      <rPr>
        <b/>
        <sz val="10"/>
        <rFont val="Arial"/>
        <family val="2"/>
      </rPr>
      <t xml:space="preserve">CELLS C33 to D40 </t>
    </r>
    <r>
      <rPr>
        <sz val="10"/>
        <rFont val="Arial"/>
        <family val="2"/>
      </rPr>
      <t>(i.e. garnish orders, bond repayment, parking, life assurance, annuities) (if any).</t>
    </r>
  </si>
  <si>
    <r>
      <t>View the Judge's gross monthly income (</t>
    </r>
    <r>
      <rPr>
        <b/>
        <sz val="10"/>
        <rFont val="Arial"/>
        <family val="2"/>
      </rPr>
      <t>CELL D22</t>
    </r>
    <r>
      <rPr>
        <sz val="10"/>
        <rFont val="Arial"/>
        <family val="2"/>
      </rPr>
      <t>), total deductions (</t>
    </r>
    <r>
      <rPr>
        <b/>
        <sz val="10"/>
        <rFont val="Arial"/>
        <family val="2"/>
      </rPr>
      <t>CELL D42</t>
    </r>
    <r>
      <rPr>
        <sz val="10"/>
        <rFont val="Arial"/>
        <family val="2"/>
      </rPr>
      <t>) and net salary (</t>
    </r>
    <r>
      <rPr>
        <b/>
        <sz val="10"/>
        <rFont val="Arial"/>
        <family val="2"/>
      </rPr>
      <t>CELL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D44</t>
    </r>
    <r>
      <rPr>
        <sz val="10"/>
        <rFont val="Arial"/>
        <family val="2"/>
      </rPr>
      <t>).</t>
    </r>
  </si>
  <si>
    <t>The cash salary component is reflected in Cell D18</t>
  </si>
  <si>
    <r>
      <t xml:space="preserve">If a member has structured for a Motor vehicle allowance, he or she must maintain a LOG SHEET of actual official traveling with the member's private vehicle in order to qualify for a tax deduction against the allowance on assessment of the member's tax return  </t>
    </r>
    <r>
      <rPr>
        <b/>
        <u/>
        <sz val="12"/>
        <rFont val="Arial"/>
        <family val="2"/>
      </rPr>
      <t/>
    </r>
  </si>
  <si>
    <t xml:space="preserve">20% on motor vehicle allowance </t>
  </si>
  <si>
    <t>Issued by the DPSA</t>
  </si>
  <si>
    <t>NET SALARY</t>
  </si>
  <si>
    <r>
      <t xml:space="preserve">Indicate total </t>
    </r>
    <r>
      <rPr>
        <b/>
        <u/>
        <sz val="8"/>
        <color indexed="12"/>
        <rFont val="Arial"/>
        <family val="2"/>
      </rPr>
      <t>annual</t>
    </r>
    <r>
      <rPr>
        <b/>
        <sz val="8"/>
        <color indexed="12"/>
        <rFont val="Arial"/>
        <family val="2"/>
      </rPr>
      <t xml:space="preserve"> medical aid subscription fee</t>
    </r>
  </si>
  <si>
    <r>
      <t xml:space="preserve">Structure any </t>
    </r>
    <r>
      <rPr>
        <b/>
        <u/>
        <sz val="8"/>
        <color indexed="12"/>
        <rFont val="Arial"/>
        <family val="2"/>
      </rPr>
      <t>annual</t>
    </r>
    <r>
      <rPr>
        <b/>
        <sz val="8"/>
        <color indexed="12"/>
        <rFont val="Arial"/>
        <family val="2"/>
      </rPr>
      <t xml:space="preserve"> amount as employer contribution towards a registered medical aid scheme, limited to the total annual medical subscription - </t>
    </r>
    <r>
      <rPr>
        <b/>
        <u/>
        <sz val="8"/>
        <color rgb="FFFF0000"/>
        <rFont val="Arial"/>
        <family val="2"/>
      </rPr>
      <t>Members ar</t>
    </r>
    <r>
      <rPr>
        <b/>
        <u/>
        <sz val="8"/>
        <color indexed="10"/>
        <rFont val="Arial"/>
        <family val="2"/>
      </rPr>
      <t>e not compelled to structure for this purpose to secure the tax benefit - they will still qualify for the Medical Schemes Fee Tax Credit (benefit) if they do not structure for this purpose</t>
    </r>
  </si>
  <si>
    <r>
      <t xml:space="preserve">If a Judge is admitted to a registrered medical aid scheme, and the subscription is deducted from his/her salary,  he/she </t>
    </r>
    <r>
      <rPr>
        <b/>
        <u/>
        <sz val="10"/>
        <rFont val="Arial"/>
        <family val="2"/>
      </rPr>
      <t>must</t>
    </r>
    <r>
      <rPr>
        <sz val="10"/>
        <rFont val="Arial"/>
        <family val="2"/>
      </rPr>
      <t xml:space="preserve"> enter the </t>
    </r>
    <r>
      <rPr>
        <b/>
        <sz val="10"/>
        <rFont val="Arial"/>
        <family val="2"/>
      </rPr>
      <t>annual</t>
    </r>
    <r>
      <rPr>
        <sz val="10"/>
        <rFont val="Arial"/>
        <family val="2"/>
      </rPr>
      <t xml:space="preserve"> subscription (membership) fee of his/her registered medical aid scheme in </t>
    </r>
    <r>
      <rPr>
        <b/>
        <sz val="10"/>
        <rFont val="Arial"/>
        <family val="2"/>
      </rPr>
      <t>CELL C26</t>
    </r>
  </si>
  <si>
    <r>
      <t xml:space="preserve">The Judge may structure any annual amount as employer contribution towards a registered medical aid scheme in </t>
    </r>
    <r>
      <rPr>
        <b/>
        <sz val="10"/>
        <rFont val="Arial"/>
        <family val="2"/>
      </rPr>
      <t>CELL C27</t>
    </r>
    <r>
      <rPr>
        <sz val="10"/>
        <rFont val="Arial"/>
        <family val="2"/>
      </rPr>
      <t xml:space="preserve">, provided the amount does not excede the total annual subscriptuion fee.  </t>
    </r>
    <r>
      <rPr>
        <b/>
        <sz val="10"/>
        <color rgb="FFFF0000"/>
        <rFont val="Arial"/>
        <family val="2"/>
      </rPr>
      <t>Judges are not obliged to structure for this purpose to secure the tax benefit - they will still qualify for the Medical Schemes Fee Tax Credit (benefit) if they do not structure for this purpose</t>
    </r>
  </si>
  <si>
    <r>
      <t xml:space="preserve">If the Judge is admitted to a registrered medical aid scheme, and the subscription is deducted from his/her salary, then he/she </t>
    </r>
    <r>
      <rPr>
        <b/>
        <u/>
        <sz val="10"/>
        <rFont val="Arial"/>
        <family val="2"/>
      </rPr>
      <t>must</t>
    </r>
    <r>
      <rPr>
        <sz val="10"/>
        <rFont val="Arial"/>
        <family val="2"/>
      </rPr>
      <t xml:space="preserve"> indicate his/her medical membership profile in </t>
    </r>
    <r>
      <rPr>
        <b/>
        <sz val="10"/>
        <rFont val="Arial"/>
        <family val="2"/>
      </rPr>
      <t>CELL B29</t>
    </r>
    <r>
      <rPr>
        <sz val="10"/>
        <rFont val="Arial"/>
        <family val="2"/>
      </rPr>
      <t xml:space="preserve"> (dropdown table) (e,g. single member, member plus 1 dependant, member plus 2 dependants etc.)</t>
    </r>
  </si>
  <si>
    <r>
      <t xml:space="preserve">This step-for-step Guide and Judges Model (Excel spreadsheet) are made available to empower Judges to structure their Total Cost-to-Employer (TCE) packages and to view the implications of the structuring - therefore to view the practical implications of their choices.  Please read this </t>
    </r>
    <r>
      <rPr>
        <b/>
        <sz val="10"/>
        <rFont val="Arial"/>
        <family val="2"/>
      </rPr>
      <t>GUIDE</t>
    </r>
    <r>
      <rPr>
        <sz val="10"/>
        <rFont val="Arial"/>
        <family val="2"/>
      </rPr>
      <t xml:space="preserve"> carefully before the package is structured - judges (or those who assist them) are advised to print this </t>
    </r>
    <r>
      <rPr>
        <b/>
        <sz val="10"/>
        <rFont val="Arial"/>
        <family val="2"/>
      </rPr>
      <t>GUIDE</t>
    </r>
    <r>
      <rPr>
        <sz val="10"/>
        <rFont val="Arial"/>
        <family val="2"/>
      </rPr>
      <t xml:space="preserve"> for easy reference while structuring the package.</t>
    </r>
  </si>
  <si>
    <t>COMPOSITION OF TOTAL COST-TO-EMPLOYER (TCE) PACKAGE</t>
  </si>
  <si>
    <t xml:space="preserve">TCE package </t>
  </si>
  <si>
    <t>GUIDE TO THE  MODEL FOR JUDGES</t>
  </si>
  <si>
    <t>Member only</t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</si>
  <si>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 dependant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</si>
  <si>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</si>
  <si>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3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</si>
  <si>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</si>
  <si>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</si>
  <si>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</si>
  <si>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7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</si>
  <si>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 8 dependents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</si>
  <si>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9 dependants</t>
    </r>
  </si>
  <si>
    <r>
      <t xml:space="preserve">Member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 10 dependents</t>
    </r>
  </si>
  <si>
    <t>Any other allowances payable additional to package</t>
  </si>
  <si>
    <r>
      <t xml:space="preserve">Others (Specify) </t>
    </r>
    <r>
      <rPr>
        <sz val="9"/>
        <rFont val="Arial"/>
        <family val="2"/>
      </rPr>
      <t>(i.e. bond payment, motor financing, union membership, short term insurance, parking etc.)</t>
    </r>
  </si>
  <si>
    <t xml:space="preserve">2026 MODEL FOR JUDGES </t>
  </si>
  <si>
    <t>2026 MODEL FOR JUDGES</t>
  </si>
  <si>
    <t>Effective from 1 April 2026 (2027 tax year)</t>
  </si>
  <si>
    <t>Effective from 1 March 2026 (2027 tax year)</t>
  </si>
  <si>
    <t>Annual tax (2027 tax year)</t>
  </si>
  <si>
    <t>Tax rebate (R17 820) (2027 tax year)</t>
  </si>
  <si>
    <t>Medical Schemes Fee Tax Credit (2027 tax year)</t>
  </si>
  <si>
    <t>Medical Tax Credit calculation (2027 Tax year)</t>
  </si>
  <si>
    <t>Date: 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</si>
</sst>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.00_);_(* \(#,##0.00\);_(* &quot;-&quot;_);_(@_)"/>
    <numFmt numFmtId="167" formatCode="#,##0.0000"/>
  </numFmts>
  <fonts count="53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10"/>
      <name val="Univers (WN)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Univers (WN)"/>
    </font>
    <font>
      <sz val="10"/>
      <name val="Univers (WN)"/>
    </font>
    <font>
      <sz val="8"/>
      <name val="Univers (WN)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9"/>
      <name val="Arial Narrow"/>
      <family val="2"/>
    </font>
    <font>
      <b/>
      <u/>
      <sz val="10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Univers (WN)"/>
    </font>
    <font>
      <sz val="7"/>
      <name val="Univers (WN)"/>
    </font>
    <font>
      <sz val="6"/>
      <color indexed="12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u/>
      <sz val="10"/>
      <color indexed="10"/>
      <name val="Arial"/>
      <family val="2"/>
    </font>
    <font>
      <b/>
      <sz val="12"/>
      <color indexed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name val="Arial Narrow"/>
      <family val="2"/>
    </font>
    <font>
      <b/>
      <sz val="12"/>
      <color indexed="48"/>
      <name val="Arial"/>
      <family val="2"/>
    </font>
    <font>
      <sz val="10"/>
      <name val="Arial Narrow"/>
      <family val="2"/>
    </font>
    <font>
      <u/>
      <sz val="10"/>
      <name val="Arial"/>
      <family val="2"/>
    </font>
    <font>
      <sz val="12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7"/>
      <name val="Arial"/>
      <family val="2"/>
    </font>
    <font>
      <b/>
      <u/>
      <sz val="10"/>
      <color indexed="12"/>
      <name val="Arial"/>
      <family val="2"/>
    </font>
    <font>
      <b/>
      <sz val="12"/>
      <color indexed="17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b/>
      <sz val="16"/>
      <color indexed="12"/>
      <name val="Arial"/>
      <family val="2"/>
    </font>
    <font>
      <b/>
      <sz val="18"/>
      <color indexed="12"/>
      <name val="Arial"/>
      <family val="2"/>
    </font>
    <font>
      <b/>
      <sz val="14"/>
      <color indexed="18"/>
      <name val="Arial"/>
      <family val="2"/>
    </font>
    <font>
      <sz val="12"/>
      <color indexed="10"/>
      <name val="Arial"/>
      <family val="2"/>
    </font>
    <font>
      <b/>
      <u/>
      <sz val="8"/>
      <color indexed="10"/>
      <name val="Arial"/>
      <family val="2"/>
    </font>
    <font>
      <b/>
      <u/>
      <sz val="8"/>
      <color indexed="12"/>
      <name val="Arial"/>
      <family val="2"/>
    </font>
    <font>
      <b/>
      <u/>
      <sz val="8"/>
      <color rgb="FFFF0000"/>
      <name val="Arial"/>
      <family val="2"/>
    </font>
    <font>
      <b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4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20" fillId="0" borderId="0" xfId="0" applyFont="1"/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9" fontId="4" fillId="0" borderId="0" xfId="1" applyFont="1" applyBorder="1" applyAlignment="1">
      <alignment vertical="top"/>
    </xf>
    <xf numFmtId="0" fontId="4" fillId="0" borderId="0" xfId="0" applyFont="1" applyAlignment="1">
      <alignment vertical="top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4" fillId="0" borderId="0" xfId="0" applyFont="1"/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8" xfId="0" applyBorder="1"/>
    <xf numFmtId="0" fontId="10" fillId="0" borderId="0" xfId="0" applyFont="1"/>
    <xf numFmtId="0" fontId="0" fillId="0" borderId="14" xfId="0" applyBorder="1"/>
    <xf numFmtId="0" fontId="0" fillId="0" borderId="15" xfId="0" applyBorder="1"/>
    <xf numFmtId="0" fontId="4" fillId="0" borderId="22" xfId="0" applyFont="1" applyBorder="1"/>
    <xf numFmtId="0" fontId="4" fillId="0" borderId="23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164" fontId="0" fillId="0" borderId="0" xfId="0" applyNumberFormat="1"/>
    <xf numFmtId="0" fontId="36" fillId="0" borderId="0" xfId="0" applyFont="1"/>
    <xf numFmtId="0" fontId="9" fillId="0" borderId="0" xfId="0" applyFont="1"/>
    <xf numFmtId="4" fontId="0" fillId="4" borderId="2" xfId="0" applyNumberFormat="1" applyFill="1" applyBorder="1"/>
    <xf numFmtId="164" fontId="4" fillId="5" borderId="28" xfId="0" applyNumberFormat="1" applyFont="1" applyFill="1" applyBorder="1"/>
    <xf numFmtId="164" fontId="0" fillId="3" borderId="15" xfId="0" applyNumberFormat="1" applyFill="1" applyBorder="1"/>
    <xf numFmtId="164" fontId="0" fillId="6" borderId="5" xfId="0" applyNumberFormat="1" applyFill="1" applyBorder="1"/>
    <xf numFmtId="0" fontId="10" fillId="8" borderId="22" xfId="0" applyFont="1" applyFill="1" applyBorder="1"/>
    <xf numFmtId="0" fontId="10" fillId="8" borderId="14" xfId="0" applyFont="1" applyFill="1" applyBorder="1"/>
    <xf numFmtId="0" fontId="10" fillId="8" borderId="23" xfId="0" applyFont="1" applyFill="1" applyBorder="1"/>
    <xf numFmtId="0" fontId="10" fillId="8" borderId="15" xfId="0" applyFont="1" applyFill="1" applyBorder="1"/>
    <xf numFmtId="166" fontId="0" fillId="0" borderId="0" xfId="0" applyNumberFormat="1"/>
    <xf numFmtId="0" fontId="38" fillId="0" borderId="0" xfId="0" applyFont="1"/>
    <xf numFmtId="0" fontId="36" fillId="6" borderId="12" xfId="0" applyFont="1" applyFill="1" applyBorder="1"/>
    <xf numFmtId="0" fontId="36" fillId="6" borderId="0" xfId="0" applyFont="1" applyFill="1"/>
    <xf numFmtId="164" fontId="0" fillId="6" borderId="7" xfId="0" applyNumberFormat="1" applyFill="1" applyBorder="1"/>
    <xf numFmtId="1" fontId="0" fillId="0" borderId="0" xfId="0" applyNumberFormat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2" fillId="0" borderId="0" xfId="0" applyFont="1"/>
    <xf numFmtId="0" fontId="32" fillId="0" borderId="0" xfId="0" applyFont="1" applyAlignment="1">
      <alignment horizontal="left" vertical="top" wrapText="1"/>
    </xf>
    <xf numFmtId="2" fontId="0" fillId="6" borderId="34" xfId="0" applyNumberFormat="1" applyFill="1" applyBorder="1"/>
    <xf numFmtId="0" fontId="44" fillId="0" borderId="0" xfId="0" applyFont="1"/>
    <xf numFmtId="0" fontId="0" fillId="6" borderId="7" xfId="0" applyFill="1" applyBorder="1"/>
    <xf numFmtId="164" fontId="0" fillId="6" borderId="6" xfId="0" applyNumberFormat="1" applyFill="1" applyBorder="1"/>
    <xf numFmtId="0" fontId="30" fillId="0" borderId="0" xfId="0" applyFont="1" applyAlignment="1">
      <alignment horizontal="center" vertical="center"/>
    </xf>
    <xf numFmtId="0" fontId="11" fillId="0" borderId="0" xfId="0" applyFont="1"/>
    <xf numFmtId="167" fontId="0" fillId="0" borderId="0" xfId="0" applyNumberFormat="1"/>
    <xf numFmtId="165" fontId="0" fillId="2" borderId="32" xfId="0" applyNumberFormat="1" applyFill="1" applyBorder="1"/>
    <xf numFmtId="167" fontId="0" fillId="9" borderId="0" xfId="0" applyNumberFormat="1" applyFill="1"/>
    <xf numFmtId="0" fontId="10" fillId="12" borderId="34" xfId="0" applyFont="1" applyFill="1" applyBorder="1" applyAlignment="1">
      <alignment horizontal="left"/>
    </xf>
    <xf numFmtId="0" fontId="10" fillId="12" borderId="8" xfId="0" applyFont="1" applyFill="1" applyBorder="1" applyAlignment="1">
      <alignment horizontal="left"/>
    </xf>
    <xf numFmtId="0" fontId="10" fillId="13" borderId="16" xfId="0" applyFont="1" applyFill="1" applyBorder="1"/>
    <xf numFmtId="0" fontId="10" fillId="13" borderId="17" xfId="0" applyFont="1" applyFill="1" applyBorder="1"/>
    <xf numFmtId="0" fontId="10" fillId="13" borderId="31" xfId="0" applyFont="1" applyFill="1" applyBorder="1"/>
    <xf numFmtId="0" fontId="10" fillId="13" borderId="18" xfId="0" applyFont="1" applyFill="1" applyBorder="1"/>
    <xf numFmtId="0" fontId="10" fillId="13" borderId="0" xfId="0" applyFont="1" applyFill="1"/>
    <xf numFmtId="0" fontId="10" fillId="13" borderId="19" xfId="0" applyFont="1" applyFill="1" applyBorder="1"/>
    <xf numFmtId="0" fontId="10" fillId="13" borderId="20" xfId="0" applyFont="1" applyFill="1" applyBorder="1"/>
    <xf numFmtId="0" fontId="10" fillId="13" borderId="21" xfId="0" applyFont="1" applyFill="1" applyBorder="1"/>
    <xf numFmtId="0" fontId="4" fillId="14" borderId="28" xfId="0" applyFont="1" applyFill="1" applyBorder="1" applyProtection="1">
      <protection locked="0"/>
    </xf>
    <xf numFmtId="0" fontId="4" fillId="16" borderId="8" xfId="0" applyFont="1" applyFill="1" applyBorder="1" applyProtection="1">
      <protection locked="0"/>
    </xf>
    <xf numFmtId="0" fontId="4" fillId="16" borderId="9" xfId="0" applyFont="1" applyFill="1" applyBorder="1" applyProtection="1">
      <protection locked="0"/>
    </xf>
    <xf numFmtId="15" fontId="0" fillId="16" borderId="2" xfId="0" applyNumberFormat="1" applyFill="1" applyBorder="1" applyProtection="1">
      <protection locked="0"/>
    </xf>
    <xf numFmtId="3" fontId="31" fillId="16" borderId="3" xfId="0" applyNumberFormat="1" applyFont="1" applyFill="1" applyBorder="1" applyAlignment="1" applyProtection="1">
      <alignment horizontal="center"/>
      <protection locked="0"/>
    </xf>
    <xf numFmtId="37" fontId="31" fillId="16" borderId="3" xfId="0" applyNumberFormat="1" applyFont="1" applyFill="1" applyBorder="1" applyAlignment="1" applyProtection="1">
      <alignment horizontal="center"/>
      <protection locked="0"/>
    </xf>
    <xf numFmtId="39" fontId="0" fillId="15" borderId="3" xfId="0" applyNumberFormat="1" applyFill="1" applyBorder="1" applyAlignment="1">
      <alignment horizontal="center"/>
    </xf>
    <xf numFmtId="164" fontId="0" fillId="15" borderId="3" xfId="0" applyNumberFormat="1" applyFill="1" applyBorder="1"/>
    <xf numFmtId="164" fontId="4" fillId="15" borderId="2" xfId="0" applyNumberFormat="1" applyFont="1" applyFill="1" applyBorder="1"/>
    <xf numFmtId="4" fontId="0" fillId="15" borderId="3" xfId="0" applyNumberFormat="1" applyFill="1" applyBorder="1"/>
    <xf numFmtId="4" fontId="4" fillId="15" borderId="2" xfId="0" applyNumberFormat="1" applyFont="1" applyFill="1" applyBorder="1"/>
    <xf numFmtId="4" fontId="37" fillId="15" borderId="2" xfId="0" applyNumberFormat="1" applyFont="1" applyFill="1" applyBorder="1"/>
    <xf numFmtId="0" fontId="43" fillId="16" borderId="11" xfId="0" applyFont="1" applyFill="1" applyBorder="1" applyProtection="1">
      <protection locked="0"/>
    </xf>
    <xf numFmtId="164" fontId="0" fillId="16" borderId="3" xfId="0" applyNumberFormat="1" applyFill="1" applyBorder="1" applyProtection="1">
      <protection locked="0"/>
    </xf>
    <xf numFmtId="0" fontId="0" fillId="16" borderId="11" xfId="0" applyFill="1" applyBorder="1" applyProtection="1">
      <protection locked="0"/>
    </xf>
    <xf numFmtId="0" fontId="6" fillId="16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17" borderId="0" xfId="0" applyFont="1" applyFill="1" applyAlignment="1">
      <alignment horizontal="center"/>
    </xf>
    <xf numFmtId="2" fontId="4" fillId="17" borderId="0" xfId="0" applyNumberFormat="1" applyFont="1" applyFill="1" applyAlignment="1">
      <alignment horizontal="center"/>
    </xf>
    <xf numFmtId="39" fontId="0" fillId="16" borderId="3" xfId="0" applyNumberFormat="1" applyFill="1" applyBorder="1" applyAlignment="1" applyProtection="1">
      <alignment horizontal="center"/>
      <protection locked="0"/>
    </xf>
    <xf numFmtId="0" fontId="9" fillId="15" borderId="0" xfId="0" applyFont="1" applyFill="1" applyAlignment="1">
      <alignment horizontal="center"/>
    </xf>
    <xf numFmtId="0" fontId="5" fillId="0" borderId="34" xfId="0" applyFont="1" applyBorder="1" applyAlignment="1">
      <alignment horizontal="center"/>
    </xf>
    <xf numFmtId="2" fontId="7" fillId="15" borderId="3" xfId="0" applyNumberFormat="1" applyFont="1" applyFill="1" applyBorder="1" applyAlignment="1">
      <alignment horizontal="right"/>
    </xf>
    <xf numFmtId="0" fontId="9" fillId="0" borderId="30" xfId="0" applyFont="1" applyBorder="1" applyAlignment="1">
      <alignment horizontal="center"/>
    </xf>
    <xf numFmtId="0" fontId="34" fillId="0" borderId="11" xfId="0" applyFont="1" applyBorder="1"/>
    <xf numFmtId="0" fontId="34" fillId="0" borderId="32" xfId="0" applyFont="1" applyBorder="1" applyAlignment="1">
      <alignment vertical="center" wrapText="1"/>
    </xf>
    <xf numFmtId="37" fontId="6" fillId="0" borderId="5" xfId="0" applyNumberFormat="1" applyFont="1" applyBorder="1" applyAlignment="1">
      <alignment vertical="center"/>
    </xf>
    <xf numFmtId="0" fontId="4" fillId="16" borderId="29" xfId="0" applyFont="1" applyFill="1" applyBorder="1" applyAlignment="1" applyProtection="1">
      <alignment horizontal="center" vertical="center"/>
      <protection locked="0"/>
    </xf>
    <xf numFmtId="37" fontId="31" fillId="16" borderId="35" xfId="0" applyNumberFormat="1" applyFont="1" applyFill="1" applyBorder="1" applyAlignment="1" applyProtection="1">
      <alignment horizontal="center" vertical="center"/>
      <protection locked="0"/>
    </xf>
    <xf numFmtId="37" fontId="31" fillId="16" borderId="0" xfId="0" applyNumberFormat="1" applyFont="1" applyFill="1" applyAlignment="1" applyProtection="1">
      <alignment horizontal="center" vertical="center"/>
      <protection locked="0"/>
    </xf>
    <xf numFmtId="2" fontId="0" fillId="15" borderId="6" xfId="0" applyNumberFormat="1" applyFill="1" applyBorder="1" applyAlignment="1">
      <alignment horizontal="center" vertical="center"/>
    </xf>
    <xf numFmtId="2" fontId="0" fillId="15" borderId="3" xfId="0" applyNumberFormat="1" applyFill="1" applyBorder="1" applyAlignment="1">
      <alignment horizontal="center" vertical="center"/>
    </xf>
    <xf numFmtId="2" fontId="0" fillId="16" borderId="3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/>
    <xf numFmtId="0" fontId="4" fillId="0" borderId="26" xfId="0" applyFont="1" applyBorder="1"/>
    <xf numFmtId="164" fontId="4" fillId="0" borderId="3" xfId="0" applyNumberFormat="1" applyFont="1" applyBorder="1"/>
    <xf numFmtId="15" fontId="0" fillId="16" borderId="0" xfId="0" applyNumberFormat="1" applyFill="1" applyProtection="1">
      <protection locked="0"/>
    </xf>
    <xf numFmtId="39" fontId="0" fillId="16" borderId="0" xfId="0" applyNumberFormat="1" applyFill="1" applyAlignment="1" applyProtection="1">
      <alignment horizontal="center"/>
      <protection locked="0"/>
    </xf>
    <xf numFmtId="39" fontId="0" fillId="15" borderId="32" xfId="0" applyNumberFormat="1" applyFill="1" applyBorder="1" applyAlignment="1">
      <alignment horizontal="center"/>
    </xf>
    <xf numFmtId="39" fontId="0" fillId="15" borderId="0" xfId="0" applyNumberFormat="1" applyFill="1" applyAlignment="1">
      <alignment horizontal="center"/>
    </xf>
    <xf numFmtId="2" fontId="7" fillId="15" borderId="0" xfId="0" applyNumberFormat="1" applyFont="1" applyFill="1" applyAlignment="1">
      <alignment horizontal="right"/>
    </xf>
    <xf numFmtId="2" fontId="0" fillId="15" borderId="0" xfId="0" applyNumberFormat="1" applyFill="1" applyAlignment="1">
      <alignment horizontal="center" vertical="center" wrapText="1"/>
    </xf>
    <xf numFmtId="2" fontId="0" fillId="15" borderId="0" xfId="0" applyNumberFormat="1" applyFill="1" applyAlignment="1">
      <alignment horizontal="center" wrapText="1"/>
    </xf>
    <xf numFmtId="2" fontId="0" fillId="15" borderId="0" xfId="0" applyNumberFormat="1" applyFill="1" applyAlignment="1">
      <alignment horizontal="center" vertical="center"/>
    </xf>
    <xf numFmtId="2" fontId="0" fillId="15" borderId="12" xfId="0" applyNumberFormat="1" applyFill="1" applyBorder="1" applyAlignment="1">
      <alignment horizontal="center" vertical="center"/>
    </xf>
    <xf numFmtId="2" fontId="0" fillId="16" borderId="0" xfId="0" applyNumberFormat="1" applyFill="1" applyAlignment="1" applyProtection="1">
      <alignment horizontal="center" vertical="center"/>
      <protection locked="0"/>
    </xf>
    <xf numFmtId="0" fontId="1" fillId="0" borderId="18" xfId="0" applyFont="1" applyBorder="1"/>
    <xf numFmtId="4" fontId="1" fillId="12" borderId="32" xfId="0" applyNumberFormat="1" applyFont="1" applyFill="1" applyBorder="1"/>
    <xf numFmtId="0" fontId="0" fillId="20" borderId="0" xfId="0" applyFill="1"/>
    <xf numFmtId="0" fontId="1" fillId="0" borderId="3" xfId="0" applyFont="1" applyBorder="1" applyAlignment="1">
      <alignment horizontal="left"/>
    </xf>
    <xf numFmtId="1" fontId="1" fillId="20" borderId="0" xfId="0" applyNumberFormat="1" applyFont="1" applyFill="1"/>
    <xf numFmtId="4" fontId="1" fillId="12" borderId="33" xfId="0" applyNumberFormat="1" applyFont="1" applyFill="1" applyBorder="1"/>
    <xf numFmtId="0" fontId="0" fillId="21" borderId="0" xfId="0" applyFill="1"/>
    <xf numFmtId="0" fontId="24" fillId="16" borderId="0" xfId="0" applyFont="1" applyFill="1" applyAlignment="1">
      <alignment horizontal="center" vertical="center" wrapText="1"/>
    </xf>
    <xf numFmtId="0" fontId="10" fillId="12" borderId="29" xfId="0" applyFont="1" applyFill="1" applyBorder="1"/>
    <xf numFmtId="0" fontId="10" fillId="12" borderId="30" xfId="0" applyFont="1" applyFill="1" applyBorder="1"/>
    <xf numFmtId="0" fontId="4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8" fillId="0" borderId="0" xfId="0" applyFont="1"/>
    <xf numFmtId="0" fontId="0" fillId="0" borderId="0" xfId="0"/>
    <xf numFmtId="0" fontId="4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33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32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5" fillId="16" borderId="0" xfId="0" applyFont="1" applyFill="1" applyAlignment="1">
      <alignment horizontal="center" vertical="center" wrapText="1"/>
    </xf>
    <xf numFmtId="0" fontId="48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7" borderId="35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34" fillId="0" borderId="3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46" fillId="16" borderId="0" xfId="0" applyFont="1" applyFill="1" applyAlignment="1" applyProtection="1">
      <alignment horizontal="center" vertical="center" wrapText="1"/>
      <protection locked="0"/>
    </xf>
    <xf numFmtId="0" fontId="6" fillId="7" borderId="35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34" fillId="16" borderId="3" xfId="0" applyFont="1" applyFill="1" applyBorder="1" applyAlignment="1">
      <alignment horizont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0" fillId="0" borderId="3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13" xfId="0" applyBorder="1" applyAlignment="1">
      <alignment wrapText="1"/>
    </xf>
    <xf numFmtId="0" fontId="11" fillId="16" borderId="5" xfId="0" applyFont="1" applyFill="1" applyBorder="1" applyAlignment="1" applyProtection="1">
      <alignment horizontal="center"/>
      <protection locked="0"/>
    </xf>
    <xf numFmtId="0" fontId="0" fillId="16" borderId="6" xfId="0" applyFill="1" applyBorder="1"/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17" borderId="0" xfId="0" applyFont="1" applyFill="1" applyAlignment="1">
      <alignment horizontal="center"/>
    </xf>
    <xf numFmtId="0" fontId="5" fillId="19" borderId="35" xfId="0" applyFont="1" applyFill="1" applyBorder="1" applyAlignment="1">
      <alignment horizontal="left"/>
    </xf>
    <xf numFmtId="0" fontId="5" fillId="19" borderId="9" xfId="0" applyFont="1" applyFill="1" applyBorder="1" applyAlignment="1">
      <alignment horizontal="left"/>
    </xf>
    <xf numFmtId="0" fontId="6" fillId="7" borderId="29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2" fontId="0" fillId="15" borderId="32" xfId="0" applyNumberFormat="1" applyFill="1" applyBorder="1" applyAlignment="1">
      <alignment horizontal="center" vertical="center" wrapText="1"/>
    </xf>
    <xf numFmtId="2" fontId="0" fillId="15" borderId="33" xfId="0" applyNumberFormat="1" applyFill="1" applyBorder="1" applyAlignment="1">
      <alignment horizontal="center" vertical="center" wrapText="1"/>
    </xf>
    <xf numFmtId="2" fontId="0" fillId="15" borderId="13" xfId="0" applyNumberFormat="1" applyFill="1" applyBorder="1" applyAlignment="1">
      <alignment horizontal="center" wrapText="1"/>
    </xf>
    <xf numFmtId="0" fontId="4" fillId="13" borderId="0" xfId="0" applyFont="1" applyFill="1" applyAlignment="1">
      <alignment horizontal="center"/>
    </xf>
    <xf numFmtId="0" fontId="10" fillId="12" borderId="12" xfId="0" applyFont="1" applyFill="1" applyBorder="1" applyAlignment="1">
      <alignment horizontal="left"/>
    </xf>
    <xf numFmtId="0" fontId="10" fillId="12" borderId="0" xfId="0" applyFont="1" applyFill="1" applyAlignment="1">
      <alignment horizontal="left"/>
    </xf>
    <xf numFmtId="0" fontId="9" fillId="10" borderId="36" xfId="0" applyFont="1" applyFill="1" applyBorder="1"/>
    <xf numFmtId="0" fontId="9" fillId="10" borderId="28" xfId="0" applyFont="1" applyFill="1" applyBorder="1"/>
    <xf numFmtId="0" fontId="36" fillId="6" borderId="34" xfId="0" applyFont="1" applyFill="1" applyBorder="1"/>
    <xf numFmtId="0" fontId="36" fillId="6" borderId="13" xfId="0" applyFont="1" applyFill="1" applyBorder="1"/>
    <xf numFmtId="0" fontId="36" fillId="6" borderId="12" xfId="0" applyFont="1" applyFill="1" applyBorder="1"/>
    <xf numFmtId="0" fontId="36" fillId="6" borderId="33" xfId="0" applyFont="1" applyFill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right"/>
    </xf>
    <xf numFmtId="0" fontId="18" fillId="0" borderId="18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17" borderId="0" xfId="0" applyFont="1" applyFill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8" fillId="11" borderId="28" xfId="0" applyFont="1" applyFill="1" applyBorder="1" applyAlignment="1">
      <alignment horizontal="center"/>
    </xf>
    <xf numFmtId="0" fontId="36" fillId="6" borderId="29" xfId="0" applyFont="1" applyFill="1" applyBorder="1"/>
    <xf numFmtId="0" fontId="36" fillId="6" borderId="32" xfId="0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18" fmlaLink="$C$30" fmlaRange="$G$30:$G$31" noThreeD="1" sel="2" val="0"/>
</file>

<file path=xl/ctrlProps/ctrlProp2.xml><?xml version="1.0" encoding="utf-8"?>
<formControlPr xmlns="http://schemas.microsoft.com/office/spreadsheetml/2009/9/main" objectType="Drop" dropLines="2" dropStyle="combo" dx="18" fmlaLink="$C$35" fmlaRange="$G$35:$G$36" noThreeD="1" sel="1" val="0"/>
</file>

<file path=xl/ctrlProps/ctrlProp3.xml><?xml version="1.0" encoding="utf-8"?>
<formControlPr xmlns="http://schemas.microsoft.com/office/spreadsheetml/2009/9/main" objectType="Drop" dropLines="12" dropStyle="combo" dx="18" fmlaLink="$F$28" fmlaRange="$H$25:$H$36" noThreeD="1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9525</xdr:rowOff>
    </xdr:from>
    <xdr:to>
      <xdr:col>10</xdr:col>
      <xdr:colOff>0</xdr:colOff>
      <xdr:row>6</xdr:row>
      <xdr:rowOff>85725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9525"/>
          <a:ext cx="30670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3162300</xdr:colOff>
      <xdr:row>0</xdr:row>
      <xdr:rowOff>47625</xdr:rowOff>
    </xdr:from>
    <xdr:to>
      <xdr:col>3</xdr:col>
      <xdr:colOff>1247775</xdr:colOff>
      <xdr:row>4</xdr:row>
      <xdr:rowOff>9525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3350" y="47625"/>
          <a:ext cx="2314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29</xdr:row>
          <xdr:rowOff>28575</xdr:rowOff>
        </xdr:from>
        <xdr:to>
          <xdr:col>2</xdr:col>
          <xdr:colOff>723900</xdr:colOff>
          <xdr:row>30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28575</xdr:rowOff>
        </xdr:from>
        <xdr:to>
          <xdr:col>2</xdr:col>
          <xdr:colOff>714375</xdr:colOff>
          <xdr:row>35</xdr:row>
          <xdr:rowOff>66675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</xdr:row>
          <xdr:rowOff>38100</xdr:rowOff>
        </xdr:from>
        <xdr:to>
          <xdr:col>2</xdr:col>
          <xdr:colOff>676275</xdr:colOff>
          <xdr:row>28</xdr:row>
          <xdr:rowOff>371475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0</xdr:row>
      <xdr:rowOff>66675</xdr:rowOff>
    </xdr:from>
    <xdr:to>
      <xdr:col>3</xdr:col>
      <xdr:colOff>276225</xdr:colOff>
      <xdr:row>0</xdr:row>
      <xdr:rowOff>914400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66675"/>
          <a:ext cx="25908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75"/>
  <sheetViews>
    <sheetView zoomScale="150" zoomScaleNormal="150" workbookViewId="0">
      <selection activeCell="B12" sqref="B12:J13"/>
    </sheetView>
  </sheetViews>
  <sheetFormatPr defaultRowHeight="12.75"/>
  <cols>
    <col min="1" max="1" width="6" customWidth="1"/>
    <col min="2" max="2" width="5.7109375" customWidth="1"/>
    <col min="8" max="8" width="11.140625" customWidth="1"/>
  </cols>
  <sheetData>
    <row r="3" spans="1:10" ht="18" customHeight="1">
      <c r="A3" s="172" t="s">
        <v>120</v>
      </c>
      <c r="B3" s="172"/>
      <c r="C3" s="172"/>
      <c r="D3" s="172"/>
      <c r="E3" s="172"/>
    </row>
    <row r="4" spans="1:10" ht="12.75" customHeight="1">
      <c r="A4" s="172"/>
      <c r="B4" s="172"/>
      <c r="C4" s="172"/>
      <c r="D4" s="172"/>
      <c r="E4" s="172"/>
    </row>
    <row r="5" spans="1:10">
      <c r="A5" s="172"/>
      <c r="B5" s="172"/>
      <c r="C5" s="172"/>
      <c r="D5" s="172"/>
      <c r="E5" s="172"/>
    </row>
    <row r="7" spans="1:10" ht="45.75" customHeight="1">
      <c r="A7" s="166" t="s">
        <v>105</v>
      </c>
      <c r="B7" s="166"/>
      <c r="C7" s="166"/>
      <c r="D7" s="166"/>
      <c r="E7" s="166"/>
      <c r="F7" s="166"/>
      <c r="G7" s="166"/>
      <c r="H7" s="166"/>
      <c r="I7" s="166"/>
      <c r="J7" s="166"/>
    </row>
    <row r="8" spans="1:10" ht="26.25" customHeight="1">
      <c r="A8" s="167" t="s">
        <v>121</v>
      </c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1.25" customHeight="1">
      <c r="A9" s="79"/>
      <c r="B9" s="79"/>
      <c r="C9" s="79"/>
      <c r="D9" s="79"/>
      <c r="E9" s="79"/>
      <c r="F9" s="79"/>
      <c r="G9" s="79"/>
      <c r="H9" s="79"/>
      <c r="I9" s="79"/>
      <c r="J9" s="79"/>
    </row>
    <row r="10" spans="1:10" ht="18">
      <c r="A10" s="25" t="s">
        <v>29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>
      <c r="A11" s="27"/>
      <c r="B11" s="26"/>
      <c r="C11" s="26"/>
      <c r="D11" s="26"/>
      <c r="E11" s="26"/>
      <c r="F11" s="26"/>
      <c r="G11" s="26"/>
      <c r="H11" s="26"/>
      <c r="I11" s="26"/>
      <c r="J11" s="26"/>
    </row>
    <row r="12" spans="1:10">
      <c r="A12" s="169">
        <v>1</v>
      </c>
      <c r="B12" s="155" t="s">
        <v>102</v>
      </c>
      <c r="C12" s="155"/>
      <c r="D12" s="155"/>
      <c r="E12" s="155"/>
      <c r="F12" s="155"/>
      <c r="G12" s="155"/>
      <c r="H12" s="155"/>
      <c r="I12" s="155"/>
      <c r="J12" s="155"/>
    </row>
    <row r="13" spans="1:10" ht="54" customHeight="1">
      <c r="A13" s="169"/>
      <c r="B13" s="155"/>
      <c r="C13" s="155"/>
      <c r="D13" s="155"/>
      <c r="E13" s="155"/>
      <c r="F13" s="155"/>
      <c r="G13" s="155"/>
      <c r="H13" s="155"/>
      <c r="I13" s="155"/>
      <c r="J13" s="155"/>
    </row>
    <row r="14" spans="1:10">
      <c r="A14" s="15">
        <v>2</v>
      </c>
      <c r="B14" s="28" t="s">
        <v>62</v>
      </c>
      <c r="C14" s="28"/>
      <c r="D14" s="28"/>
      <c r="E14" s="28"/>
      <c r="F14" s="28"/>
      <c r="G14" s="28"/>
      <c r="H14" s="28"/>
      <c r="I14" s="28"/>
      <c r="J14" s="28"/>
    </row>
    <row r="15" spans="1:10">
      <c r="A15" s="15">
        <v>3</v>
      </c>
      <c r="B15" s="29" t="s">
        <v>22</v>
      </c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15" t="s">
        <v>12</v>
      </c>
      <c r="C16" s="30" t="s">
        <v>30</v>
      </c>
      <c r="D16" s="28"/>
      <c r="E16" s="28"/>
      <c r="F16" s="28"/>
      <c r="G16" s="28"/>
      <c r="H16" s="28"/>
      <c r="I16" s="28"/>
      <c r="J16" s="28"/>
    </row>
    <row r="17" spans="1:10">
      <c r="A17" s="28"/>
      <c r="B17" s="15" t="s">
        <v>13</v>
      </c>
      <c r="C17" s="31" t="s">
        <v>14</v>
      </c>
      <c r="D17" s="28"/>
      <c r="E17" s="28"/>
      <c r="F17" s="28"/>
      <c r="G17" s="28"/>
      <c r="H17" s="28"/>
      <c r="I17" s="28"/>
      <c r="J17" s="28"/>
    </row>
    <row r="18" spans="1:10">
      <c r="A18" s="14">
        <v>4</v>
      </c>
      <c r="B18" s="155" t="s">
        <v>31</v>
      </c>
      <c r="C18" s="155"/>
      <c r="D18" s="155"/>
      <c r="E18" s="155"/>
      <c r="F18" s="155"/>
      <c r="G18" s="155"/>
      <c r="H18" s="155"/>
      <c r="I18" s="155"/>
      <c r="J18" s="155"/>
    </row>
    <row r="19" spans="1:10" ht="32.25" customHeight="1">
      <c r="A19" s="14">
        <v>5</v>
      </c>
      <c r="B19" s="168" t="s">
        <v>49</v>
      </c>
      <c r="C19" s="168"/>
      <c r="D19" s="168"/>
      <c r="E19" s="168"/>
      <c r="F19" s="168"/>
      <c r="G19" s="168"/>
      <c r="H19" s="168"/>
      <c r="I19" s="168"/>
      <c r="J19" s="168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8">
      <c r="A21" s="25" t="s">
        <v>32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>
      <c r="A22" s="27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5.75">
      <c r="A23" s="152" t="s">
        <v>50</v>
      </c>
      <c r="B23" s="152"/>
      <c r="C23" s="152"/>
      <c r="D23" s="152"/>
      <c r="E23" s="152"/>
      <c r="F23" s="152"/>
      <c r="G23" s="152"/>
      <c r="H23" s="152"/>
      <c r="I23" s="152"/>
      <c r="J23" s="152"/>
    </row>
    <row r="24" spans="1:10" ht="15.7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26.25" customHeight="1">
      <c r="A25" s="153" t="s">
        <v>76</v>
      </c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>
      <c r="A27" s="154" t="s">
        <v>33</v>
      </c>
      <c r="B27" s="154"/>
      <c r="C27" s="154"/>
      <c r="D27" s="154"/>
      <c r="E27" s="154"/>
      <c r="F27" s="154"/>
      <c r="G27" s="154"/>
      <c r="H27" s="154"/>
      <c r="I27" s="154"/>
      <c r="J27" s="154"/>
    </row>
    <row r="28" spans="1:10">
      <c r="A28" s="26"/>
      <c r="B28" s="33"/>
      <c r="C28" s="33"/>
      <c r="D28" s="33"/>
      <c r="E28" s="33"/>
      <c r="F28" s="33"/>
      <c r="G28" s="33"/>
      <c r="H28" s="33"/>
      <c r="I28" s="33"/>
      <c r="J28" s="33"/>
    </row>
    <row r="29" spans="1:10">
      <c r="A29" s="15">
        <v>6</v>
      </c>
      <c r="B29" s="155" t="s">
        <v>65</v>
      </c>
      <c r="C29" s="155"/>
      <c r="D29" s="155"/>
      <c r="E29" s="155"/>
      <c r="F29" s="155"/>
      <c r="G29" s="155"/>
      <c r="H29" s="155"/>
      <c r="I29" s="155"/>
      <c r="J29" s="155"/>
    </row>
    <row r="30" spans="1:10">
      <c r="A30" s="15">
        <v>7</v>
      </c>
      <c r="B30" s="155" t="s">
        <v>51</v>
      </c>
      <c r="C30" s="155"/>
      <c r="D30" s="155"/>
      <c r="E30" s="155"/>
      <c r="F30" s="155"/>
      <c r="G30" s="155"/>
      <c r="H30" s="155"/>
      <c r="I30" s="155"/>
      <c r="J30" s="155"/>
    </row>
    <row r="31" spans="1:10">
      <c r="A31" s="14"/>
      <c r="B31" s="18"/>
      <c r="C31" s="18"/>
      <c r="D31" s="18"/>
      <c r="E31" s="18"/>
      <c r="F31" s="18"/>
      <c r="G31" s="18"/>
      <c r="H31" s="18"/>
      <c r="I31" s="18"/>
      <c r="J31" s="18"/>
    </row>
    <row r="32" spans="1:10">
      <c r="A32" s="171" t="s">
        <v>34</v>
      </c>
      <c r="B32" s="171"/>
      <c r="C32" s="171"/>
      <c r="D32" s="171"/>
      <c r="E32" s="171"/>
      <c r="F32" s="171"/>
      <c r="G32" s="171"/>
      <c r="H32" s="171"/>
      <c r="I32" s="171"/>
      <c r="J32" s="171"/>
    </row>
    <row r="33" spans="1:10">
      <c r="A33" s="14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15.75" customHeight="1">
      <c r="A34" s="15">
        <v>8</v>
      </c>
      <c r="B34" s="155" t="s">
        <v>77</v>
      </c>
      <c r="C34" s="155"/>
      <c r="D34" s="155"/>
      <c r="E34" s="155"/>
      <c r="F34" s="155"/>
      <c r="G34" s="155"/>
      <c r="H34" s="155"/>
      <c r="I34" s="155"/>
      <c r="J34" s="155"/>
    </row>
    <row r="35" spans="1:10">
      <c r="A35" s="15"/>
      <c r="B35" s="156" t="s">
        <v>18</v>
      </c>
      <c r="C35" s="156"/>
      <c r="D35" s="156"/>
      <c r="E35" s="156"/>
      <c r="F35" s="156"/>
      <c r="G35" s="156"/>
      <c r="H35" s="156"/>
      <c r="I35" s="156"/>
      <c r="J35" s="156"/>
    </row>
    <row r="36" spans="1:10" ht="18.75" customHeight="1">
      <c r="A36" s="15"/>
      <c r="B36" s="34" t="s">
        <v>35</v>
      </c>
      <c r="C36" s="156" t="s">
        <v>92</v>
      </c>
      <c r="D36" s="156"/>
      <c r="E36" s="156"/>
      <c r="F36" s="156"/>
      <c r="G36" s="156"/>
      <c r="H36" s="156"/>
      <c r="I36" s="156"/>
      <c r="J36" s="156"/>
    </row>
    <row r="37" spans="1:10" ht="18.75" customHeight="1">
      <c r="A37" s="15"/>
      <c r="B37" s="34" t="s">
        <v>35</v>
      </c>
      <c r="C37" s="156" t="s">
        <v>78</v>
      </c>
      <c r="D37" s="156"/>
      <c r="E37" s="156"/>
      <c r="F37" s="156"/>
      <c r="G37" s="156"/>
      <c r="H37" s="156"/>
      <c r="I37" s="156"/>
      <c r="J37" s="156"/>
    </row>
    <row r="38" spans="1:10">
      <c r="A38" s="15"/>
      <c r="B38" s="34"/>
      <c r="C38" s="34"/>
      <c r="D38" s="34"/>
      <c r="E38" s="34"/>
      <c r="F38" s="34"/>
      <c r="G38" s="34"/>
      <c r="H38" s="34"/>
      <c r="I38" s="34"/>
      <c r="J38" s="34"/>
    </row>
    <row r="39" spans="1:10" ht="19.5" customHeight="1">
      <c r="A39" s="171" t="s">
        <v>79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>
      <c r="A40" s="15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68.25" customHeight="1">
      <c r="A41" s="164" t="s">
        <v>80</v>
      </c>
      <c r="B41" s="164"/>
      <c r="C41" s="164"/>
      <c r="D41" s="164"/>
      <c r="E41" s="164"/>
      <c r="F41" s="164"/>
      <c r="G41" s="164"/>
      <c r="H41" s="164"/>
      <c r="I41" s="164"/>
      <c r="J41" s="164"/>
    </row>
    <row r="42" spans="1:10" ht="12.75" customHeight="1">
      <c r="A42" s="74"/>
      <c r="B42" s="74"/>
      <c r="C42" s="71"/>
      <c r="D42" s="71"/>
      <c r="E42" s="71"/>
      <c r="F42" s="71"/>
      <c r="G42" s="71"/>
      <c r="H42" s="71"/>
      <c r="I42" s="71"/>
      <c r="J42" s="71"/>
    </row>
    <row r="43" spans="1:10">
      <c r="A43" s="170" t="s">
        <v>52</v>
      </c>
      <c r="B43" s="170"/>
      <c r="C43" s="34"/>
      <c r="D43" s="34"/>
      <c r="E43" s="34"/>
      <c r="F43" s="34"/>
      <c r="G43" s="34"/>
      <c r="H43" s="34"/>
      <c r="I43" s="34"/>
      <c r="J43" s="34"/>
    </row>
    <row r="44" spans="1:10" ht="48" customHeight="1">
      <c r="A44" s="14">
        <v>9</v>
      </c>
      <c r="B44" s="178" t="s">
        <v>99</v>
      </c>
      <c r="C44" s="155"/>
      <c r="D44" s="155"/>
      <c r="E44" s="155"/>
      <c r="F44" s="155"/>
      <c r="G44" s="155"/>
      <c r="H44" s="155"/>
      <c r="I44" s="155"/>
      <c r="J44" s="155"/>
    </row>
    <row r="45" spans="1:10" ht="70.900000000000006" customHeight="1">
      <c r="A45" s="72">
        <v>10</v>
      </c>
      <c r="B45" s="178" t="s">
        <v>100</v>
      </c>
      <c r="C45" s="178"/>
      <c r="D45" s="178"/>
      <c r="E45" s="178"/>
      <c r="F45" s="178"/>
      <c r="G45" s="178"/>
      <c r="H45" s="178"/>
      <c r="I45" s="178"/>
      <c r="J45" s="178"/>
    </row>
    <row r="46" spans="1:10" ht="57" customHeight="1">
      <c r="A46" s="14">
        <v>11</v>
      </c>
      <c r="B46" s="178" t="s">
        <v>101</v>
      </c>
      <c r="C46" s="178"/>
      <c r="D46" s="178"/>
      <c r="E46" s="178"/>
      <c r="F46" s="178"/>
      <c r="G46" s="178"/>
      <c r="H46" s="178"/>
      <c r="I46" s="178"/>
      <c r="J46" s="178"/>
    </row>
    <row r="47" spans="1:10" ht="20.25" customHeight="1">
      <c r="A47" s="176" t="s">
        <v>53</v>
      </c>
      <c r="B47" s="176"/>
      <c r="C47" s="179"/>
      <c r="D47" s="68"/>
      <c r="E47" s="68"/>
      <c r="F47" s="68"/>
      <c r="G47" s="68"/>
      <c r="H47" s="68"/>
      <c r="I47" s="68"/>
      <c r="J47" s="68"/>
    </row>
    <row r="48" spans="1:10" ht="30.75" customHeight="1">
      <c r="A48" s="14">
        <v>12</v>
      </c>
      <c r="B48" s="155" t="s">
        <v>81</v>
      </c>
      <c r="C48" s="155"/>
      <c r="D48" s="155"/>
      <c r="E48" s="155"/>
      <c r="F48" s="155"/>
      <c r="G48" s="155"/>
      <c r="H48" s="155"/>
      <c r="I48" s="155"/>
      <c r="J48" s="155"/>
    </row>
    <row r="49" spans="1:10" ht="27.75" customHeight="1">
      <c r="A49" s="14">
        <v>13</v>
      </c>
      <c r="B49" s="155" t="s">
        <v>82</v>
      </c>
      <c r="C49" s="155"/>
      <c r="D49" s="155"/>
      <c r="E49" s="155"/>
      <c r="F49" s="155"/>
      <c r="G49" s="155"/>
      <c r="H49" s="155"/>
      <c r="I49" s="155"/>
      <c r="J49" s="155"/>
    </row>
    <row r="50" spans="1:10" ht="20.25" customHeight="1">
      <c r="A50" s="175" t="s">
        <v>67</v>
      </c>
      <c r="B50" s="161"/>
      <c r="C50" s="161"/>
      <c r="D50" s="161"/>
      <c r="E50" s="161"/>
      <c r="F50" s="18"/>
      <c r="G50" s="18"/>
      <c r="H50" s="18"/>
      <c r="I50" s="18"/>
      <c r="J50" s="18"/>
    </row>
    <row r="51" spans="1:10" ht="57.75" customHeight="1">
      <c r="A51" s="14">
        <v>14</v>
      </c>
      <c r="B51" s="155" t="s">
        <v>83</v>
      </c>
      <c r="C51" s="155"/>
      <c r="D51" s="155"/>
      <c r="E51" s="155"/>
      <c r="F51" s="155"/>
      <c r="G51" s="155"/>
      <c r="H51" s="155"/>
      <c r="I51" s="155"/>
      <c r="J51" s="155"/>
    </row>
    <row r="52" spans="1:10" ht="13.5">
      <c r="A52" s="14"/>
      <c r="B52" s="174" t="s">
        <v>36</v>
      </c>
      <c r="C52" s="174"/>
      <c r="D52" s="174"/>
      <c r="E52" s="174"/>
      <c r="F52" s="174"/>
      <c r="G52" s="174"/>
      <c r="H52" s="174"/>
      <c r="I52" s="174"/>
      <c r="J52" s="174"/>
    </row>
    <row r="53" spans="1:10" ht="15" customHeight="1">
      <c r="A53" s="14"/>
      <c r="B53" s="35" t="s">
        <v>35</v>
      </c>
      <c r="C53" s="174" t="s">
        <v>84</v>
      </c>
      <c r="D53" s="174"/>
      <c r="E53" s="174"/>
      <c r="F53" s="174"/>
      <c r="G53" s="174"/>
      <c r="H53" s="174"/>
      <c r="I53" s="174"/>
      <c r="J53" s="174"/>
    </row>
    <row r="54" spans="1:10" ht="28.5" customHeight="1">
      <c r="A54" s="14"/>
      <c r="B54" s="35" t="s">
        <v>35</v>
      </c>
      <c r="C54" s="174" t="s">
        <v>85</v>
      </c>
      <c r="D54" s="174"/>
      <c r="E54" s="174"/>
      <c r="F54" s="174"/>
      <c r="G54" s="174"/>
      <c r="H54" s="174"/>
      <c r="I54" s="174"/>
      <c r="J54" s="174"/>
    </row>
    <row r="55" spans="1:10" ht="21" customHeight="1">
      <c r="A55" s="176" t="s">
        <v>54</v>
      </c>
      <c r="B55" s="177"/>
      <c r="C55" s="177"/>
      <c r="D55" s="177"/>
      <c r="E55" s="70"/>
      <c r="F55" s="70"/>
      <c r="G55" s="70"/>
      <c r="H55" s="70"/>
      <c r="I55" s="70"/>
      <c r="J55" s="70"/>
    </row>
    <row r="56" spans="1:10" ht="45.75" customHeight="1">
      <c r="A56" s="14">
        <v>15</v>
      </c>
      <c r="B56" s="155" t="s">
        <v>86</v>
      </c>
      <c r="C56" s="155"/>
      <c r="D56" s="155"/>
      <c r="E56" s="155"/>
      <c r="F56" s="155"/>
      <c r="G56" s="155"/>
      <c r="H56" s="155"/>
      <c r="I56" s="155"/>
      <c r="J56" s="155"/>
    </row>
    <row r="57" spans="1:10" ht="20.25" customHeight="1">
      <c r="A57" s="160" t="s">
        <v>55</v>
      </c>
      <c r="B57" s="160"/>
      <c r="C57" s="160"/>
      <c r="D57" s="160"/>
      <c r="E57" s="18"/>
      <c r="F57" s="18"/>
      <c r="G57" s="18"/>
      <c r="H57" s="18"/>
      <c r="I57" s="18"/>
      <c r="J57" s="18"/>
    </row>
    <row r="58" spans="1:10" ht="27.75" customHeight="1">
      <c r="A58" s="14">
        <v>16</v>
      </c>
      <c r="B58" s="155" t="s">
        <v>87</v>
      </c>
      <c r="C58" s="155"/>
      <c r="D58" s="155"/>
      <c r="E58" s="155"/>
      <c r="F58" s="155"/>
      <c r="G58" s="155"/>
      <c r="H58" s="155"/>
      <c r="I58" s="155"/>
      <c r="J58" s="155"/>
    </row>
    <row r="59" spans="1:10">
      <c r="A59" s="14"/>
      <c r="B59" s="18"/>
      <c r="C59" s="18"/>
      <c r="D59" s="18"/>
      <c r="E59" s="18"/>
      <c r="F59" s="18"/>
      <c r="G59" s="18"/>
      <c r="H59" s="18"/>
      <c r="I59" s="18"/>
      <c r="J59" s="18"/>
    </row>
    <row r="60" spans="1:10" ht="15">
      <c r="A60" s="162" t="s">
        <v>14</v>
      </c>
      <c r="B60" s="163"/>
      <c r="C60" s="163"/>
      <c r="D60" s="163"/>
      <c r="E60" s="163"/>
      <c r="F60" s="163"/>
      <c r="G60" s="163"/>
      <c r="H60" s="163"/>
      <c r="I60" s="163"/>
      <c r="J60" s="163"/>
    </row>
    <row r="61" spans="1:10">
      <c r="A61" s="14"/>
      <c r="B61" s="18"/>
      <c r="C61" s="18"/>
      <c r="D61" s="18"/>
      <c r="E61" s="18"/>
      <c r="F61" s="18"/>
      <c r="G61" s="18"/>
      <c r="H61" s="18"/>
      <c r="I61" s="18"/>
      <c r="J61" s="18"/>
    </row>
    <row r="62" spans="1:10" ht="35.25" customHeight="1">
      <c r="A62" s="164" t="s">
        <v>88</v>
      </c>
      <c r="B62" s="165"/>
      <c r="C62" s="165"/>
      <c r="D62" s="165"/>
      <c r="E62" s="165"/>
      <c r="F62" s="165"/>
      <c r="G62" s="165"/>
      <c r="H62" s="165"/>
      <c r="I62" s="165"/>
      <c r="J62" s="165"/>
    </row>
    <row r="63" spans="1:10" ht="9.75" customHeight="1">
      <c r="A63" s="71"/>
      <c r="B63" s="69"/>
      <c r="C63" s="69"/>
      <c r="D63" s="69"/>
      <c r="E63" s="69"/>
      <c r="F63" s="69"/>
      <c r="G63" s="69"/>
      <c r="H63" s="69"/>
      <c r="I63" s="69"/>
      <c r="J63" s="69"/>
    </row>
    <row r="64" spans="1:10" ht="29.25" customHeight="1">
      <c r="A64" s="153" t="s">
        <v>66</v>
      </c>
      <c r="B64" s="153"/>
      <c r="C64" s="153"/>
      <c r="D64" s="153"/>
      <c r="E64" s="161"/>
      <c r="F64" s="161"/>
      <c r="G64" s="161"/>
      <c r="H64" s="161"/>
      <c r="I64" s="161"/>
      <c r="J64" s="161"/>
    </row>
    <row r="65" spans="1:10">
      <c r="A65" s="14"/>
      <c r="B65" s="18"/>
      <c r="C65" s="18"/>
      <c r="D65" s="18"/>
      <c r="E65" s="18"/>
      <c r="F65" s="18"/>
      <c r="G65" s="18"/>
      <c r="H65" s="18"/>
      <c r="I65" s="18"/>
      <c r="J65" s="18"/>
    </row>
    <row r="66" spans="1:10" ht="29.25" customHeight="1">
      <c r="A66" s="14">
        <v>17</v>
      </c>
      <c r="B66" s="155" t="s">
        <v>89</v>
      </c>
      <c r="C66" s="155"/>
      <c r="D66" s="155"/>
      <c r="E66" s="155"/>
      <c r="F66" s="155"/>
      <c r="G66" s="155"/>
      <c r="H66" s="155"/>
      <c r="I66" s="155"/>
      <c r="J66" s="155"/>
    </row>
    <row r="67" spans="1:10" ht="30.75" customHeight="1">
      <c r="A67" s="14">
        <v>18</v>
      </c>
      <c r="B67" s="155" t="s">
        <v>90</v>
      </c>
      <c r="C67" s="155"/>
      <c r="D67" s="155"/>
      <c r="E67" s="155"/>
      <c r="F67" s="155"/>
      <c r="G67" s="155"/>
      <c r="H67" s="155"/>
      <c r="I67" s="155"/>
      <c r="J67" s="155"/>
    </row>
    <row r="68" spans="1:10" ht="27.75" customHeight="1">
      <c r="A68" s="14">
        <v>19</v>
      </c>
      <c r="B68" s="155" t="s">
        <v>91</v>
      </c>
      <c r="C68" s="155"/>
      <c r="D68" s="155"/>
      <c r="E68" s="155"/>
      <c r="F68" s="155"/>
      <c r="G68" s="155"/>
      <c r="H68" s="155"/>
      <c r="I68" s="155"/>
      <c r="J68" s="155"/>
    </row>
    <row r="69" spans="1:10">
      <c r="A69" s="14"/>
      <c r="B69" s="18"/>
      <c r="C69" s="18"/>
      <c r="D69" s="18"/>
      <c r="E69" s="18"/>
      <c r="F69" s="18"/>
      <c r="G69" s="18"/>
      <c r="H69" s="18"/>
      <c r="I69" s="18"/>
      <c r="J69" s="18"/>
    </row>
    <row r="70" spans="1:10" ht="33.75" customHeight="1">
      <c r="A70" s="157" t="s">
        <v>18</v>
      </c>
      <c r="B70" s="157"/>
      <c r="C70" s="18"/>
      <c r="D70" s="18"/>
      <c r="E70" s="18"/>
      <c r="F70" s="18"/>
      <c r="G70" s="18"/>
      <c r="H70" s="18"/>
      <c r="I70" s="18"/>
      <c r="J70" s="18"/>
    </row>
    <row r="71" spans="1:10">
      <c r="A71" s="14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67.150000000000006" customHeight="1">
      <c r="A72" s="168" t="s">
        <v>93</v>
      </c>
      <c r="B72" s="173"/>
      <c r="C72" s="173"/>
      <c r="D72" s="173"/>
      <c r="E72" s="173"/>
      <c r="F72" s="173"/>
      <c r="G72" s="173"/>
      <c r="H72" s="173"/>
      <c r="I72" s="173"/>
      <c r="J72" s="173"/>
    </row>
    <row r="74" spans="1:10" ht="20.25">
      <c r="A74" s="73" t="s">
        <v>95</v>
      </c>
      <c r="B74" s="73"/>
      <c r="C74" s="73"/>
    </row>
    <row r="75" spans="1:10" ht="15.75">
      <c r="A75" s="158" t="s">
        <v>127</v>
      </c>
      <c r="B75" s="159"/>
      <c r="C75" s="159"/>
      <c r="D75" s="159"/>
    </row>
  </sheetData>
  <mergeCells count="44">
    <mergeCell ref="A3:E5"/>
    <mergeCell ref="A72:J72"/>
    <mergeCell ref="C54:J54"/>
    <mergeCell ref="B56:J56"/>
    <mergeCell ref="C53:J53"/>
    <mergeCell ref="B49:J49"/>
    <mergeCell ref="B51:J51"/>
    <mergeCell ref="B52:J52"/>
    <mergeCell ref="A50:E50"/>
    <mergeCell ref="A55:D55"/>
    <mergeCell ref="B48:J48"/>
    <mergeCell ref="B45:J45"/>
    <mergeCell ref="B46:J46"/>
    <mergeCell ref="A47:C47"/>
    <mergeCell ref="A41:J41"/>
    <mergeCell ref="B44:J44"/>
    <mergeCell ref="C36:J36"/>
    <mergeCell ref="C37:J37"/>
    <mergeCell ref="A43:B43"/>
    <mergeCell ref="B30:J30"/>
    <mergeCell ref="A32:J32"/>
    <mergeCell ref="B34:J34"/>
    <mergeCell ref="A39:J39"/>
    <mergeCell ref="A7:J7"/>
    <mergeCell ref="A8:J8"/>
    <mergeCell ref="B18:J18"/>
    <mergeCell ref="B19:J19"/>
    <mergeCell ref="A12:A13"/>
    <mergeCell ref="B12:J13"/>
    <mergeCell ref="A70:B70"/>
    <mergeCell ref="A75:D75"/>
    <mergeCell ref="A57:D57"/>
    <mergeCell ref="A64:J64"/>
    <mergeCell ref="A60:J60"/>
    <mergeCell ref="A62:J62"/>
    <mergeCell ref="B66:J66"/>
    <mergeCell ref="B67:J67"/>
    <mergeCell ref="B68:J68"/>
    <mergeCell ref="B58:J58"/>
    <mergeCell ref="A23:J23"/>
    <mergeCell ref="A25:J25"/>
    <mergeCell ref="A27:J27"/>
    <mergeCell ref="B29:J29"/>
    <mergeCell ref="B35:J35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T47"/>
  <sheetViews>
    <sheetView tabSelected="1" topLeftCell="A9" zoomScale="150" zoomScaleNormal="150" workbookViewId="0">
      <selection activeCell="D17" sqref="D17"/>
    </sheetView>
  </sheetViews>
  <sheetFormatPr defaultRowHeight="12.75"/>
  <cols>
    <col min="1" max="1" width="11.7109375" customWidth="1"/>
    <col min="2" max="2" width="52" customWidth="1"/>
    <col min="3" max="3" width="11.42578125" customWidth="1"/>
    <col min="4" max="4" width="19.140625" customWidth="1"/>
    <col min="5" max="5" width="11.5703125" hidden="1" customWidth="1"/>
    <col min="6" max="6" width="14" hidden="1" customWidth="1"/>
    <col min="7" max="7" width="12.140625" hidden="1" customWidth="1"/>
    <col min="8" max="8" width="14.42578125" hidden="1" customWidth="1"/>
    <col min="9" max="9" width="13.85546875" hidden="1" customWidth="1"/>
    <col min="10" max="11" width="9.140625" hidden="1" customWidth="1"/>
    <col min="12" max="12" width="22.42578125" hidden="1" customWidth="1"/>
    <col min="13" max="14" width="9.140625" customWidth="1"/>
  </cols>
  <sheetData>
    <row r="2" spans="1:8" ht="12.75" customHeight="1">
      <c r="A2" s="186" t="s">
        <v>120</v>
      </c>
      <c r="B2" s="186"/>
    </row>
    <row r="3" spans="1:8" ht="27.75" customHeight="1">
      <c r="A3" s="186"/>
      <c r="B3" s="186"/>
    </row>
    <row r="4" spans="1:8" ht="6.75" customHeight="1"/>
    <row r="5" spans="1:8" ht="21" customHeight="1">
      <c r="B5" s="180" t="s">
        <v>122</v>
      </c>
      <c r="C5" s="181"/>
      <c r="D5" s="181"/>
      <c r="E5" s="110"/>
    </row>
    <row r="6" spans="1:8" ht="6.75" customHeight="1"/>
    <row r="7" spans="1:8" ht="15" customHeight="1">
      <c r="B7" s="210" t="s">
        <v>0</v>
      </c>
      <c r="C7" s="210"/>
      <c r="D7" s="210"/>
      <c r="E7" s="111"/>
    </row>
    <row r="8" spans="1:8" ht="6" customHeight="1"/>
    <row r="9" spans="1:8" ht="16.5" customHeight="1">
      <c r="B9" s="211" t="s">
        <v>103</v>
      </c>
      <c r="C9" s="211"/>
      <c r="D9" s="211"/>
      <c r="E9" s="112"/>
    </row>
    <row r="10" spans="1:8" ht="8.25" customHeight="1"/>
    <row r="11" spans="1:8" ht="13.5" thickBot="1">
      <c r="A11" s="37" t="s">
        <v>23</v>
      </c>
      <c r="B11" s="95"/>
      <c r="D11" s="1" t="s">
        <v>1</v>
      </c>
      <c r="E11" s="1"/>
    </row>
    <row r="12" spans="1:8" ht="13.5" thickBot="1">
      <c r="A12" s="37" t="s">
        <v>24</v>
      </c>
      <c r="B12" s="95"/>
      <c r="C12" s="4"/>
      <c r="D12" s="97" t="s">
        <v>15</v>
      </c>
      <c r="E12" s="132"/>
    </row>
    <row r="13" spans="1:8">
      <c r="A13" s="38" t="s">
        <v>25</v>
      </c>
      <c r="B13" s="96"/>
    </row>
    <row r="14" spans="1:8" ht="13.5" thickBot="1">
      <c r="B14" s="36"/>
    </row>
    <row r="15" spans="1:8">
      <c r="A15" s="212" t="s">
        <v>72</v>
      </c>
      <c r="B15" s="212"/>
      <c r="C15" s="212"/>
      <c r="D15" s="113" t="s">
        <v>2</v>
      </c>
      <c r="E15" s="113"/>
      <c r="G15" s="41"/>
      <c r="H15" t="s">
        <v>15</v>
      </c>
    </row>
    <row r="16" spans="1:8" ht="6.75" customHeight="1" thickBot="1">
      <c r="B16" s="2"/>
      <c r="C16" s="2"/>
      <c r="D16" t="s">
        <v>15</v>
      </c>
      <c r="G16" s="42"/>
    </row>
    <row r="17" spans="1:20">
      <c r="A17" s="213" t="s">
        <v>104</v>
      </c>
      <c r="B17" s="214"/>
      <c r="C17" s="214"/>
      <c r="D17" s="115"/>
      <c r="E17" s="133"/>
      <c r="F17" s="16" t="s">
        <v>15</v>
      </c>
    </row>
    <row r="18" spans="1:20">
      <c r="A18" s="10" t="s">
        <v>15</v>
      </c>
      <c r="B18" s="182" t="s">
        <v>69</v>
      </c>
      <c r="C18" s="183"/>
      <c r="D18" s="100">
        <f>G18</f>
        <v>0</v>
      </c>
      <c r="E18" s="134"/>
      <c r="F18" s="82">
        <f>D17*0.7224</f>
        <v>0</v>
      </c>
      <c r="G18" s="83">
        <f>ROUND(F18,2)</f>
        <v>0</v>
      </c>
    </row>
    <row r="19" spans="1:20">
      <c r="A19" s="10" t="s">
        <v>15</v>
      </c>
      <c r="B19" s="182" t="s">
        <v>70</v>
      </c>
      <c r="C19" s="183"/>
      <c r="D19" s="100">
        <f>D17-D18</f>
        <v>0</v>
      </c>
      <c r="E19" s="135"/>
      <c r="F19" s="51"/>
      <c r="G19" s="81"/>
    </row>
    <row r="20" spans="1:20">
      <c r="B20" s="2"/>
      <c r="C20" s="2"/>
      <c r="D20" s="12"/>
      <c r="E20" s="12"/>
    </row>
    <row r="21" spans="1:20">
      <c r="A21" s="212" t="s">
        <v>71</v>
      </c>
      <c r="B21" s="212"/>
      <c r="C21" s="212"/>
      <c r="D21" s="114" t="s">
        <v>2</v>
      </c>
      <c r="E21" s="114"/>
      <c r="H21" s="40"/>
      <c r="I21" s="40"/>
      <c r="J21" s="40"/>
      <c r="K21" s="40"/>
      <c r="L21" s="40"/>
    </row>
    <row r="22" spans="1:20" ht="5.25" customHeight="1">
      <c r="B22" s="3"/>
      <c r="C22" s="3"/>
      <c r="D22" s="13"/>
      <c r="E22" s="13"/>
      <c r="H22" s="40"/>
      <c r="I22" s="40"/>
      <c r="J22" s="40"/>
      <c r="K22" s="40"/>
      <c r="L22" s="40"/>
    </row>
    <row r="23" spans="1:20">
      <c r="A23" s="215" t="s">
        <v>19</v>
      </c>
      <c r="B23" s="216"/>
      <c r="C23" s="117"/>
      <c r="D23" s="118">
        <f>D19-(D26+D30+D31+D32+D33)</f>
        <v>0</v>
      </c>
      <c r="E23" s="136"/>
      <c r="H23" s="40"/>
      <c r="I23" s="40"/>
      <c r="J23" s="40"/>
      <c r="K23" s="40"/>
      <c r="L23" s="40"/>
    </row>
    <row r="24" spans="1:20" ht="13.5" thickBot="1">
      <c r="A24" s="187" t="s">
        <v>16</v>
      </c>
      <c r="B24" s="188"/>
      <c r="C24" s="116" t="str">
        <f>IF(D24&gt;D19,"ERROR","OK")</f>
        <v>OK</v>
      </c>
      <c r="D24" s="118">
        <f>(D26+D30+D31+D32+D33)</f>
        <v>0</v>
      </c>
      <c r="E24" s="136"/>
      <c r="F24" s="51" t="s">
        <v>15</v>
      </c>
    </row>
    <row r="25" spans="1:20">
      <c r="C25" s="119"/>
      <c r="D25" s="129"/>
      <c r="E25" s="12"/>
      <c r="F25" s="51" t="s">
        <v>15</v>
      </c>
      <c r="H25" s="45" t="s">
        <v>37</v>
      </c>
      <c r="I25" s="46"/>
      <c r="J25" s="47"/>
    </row>
    <row r="26" spans="1:20" ht="15" customHeight="1">
      <c r="A26" s="191" t="s">
        <v>56</v>
      </c>
      <c r="B26" s="120" t="s">
        <v>97</v>
      </c>
      <c r="C26" s="98"/>
      <c r="D26" s="217">
        <f>IF(C27&gt;C26,C26,C27)</f>
        <v>0</v>
      </c>
      <c r="E26" s="137"/>
      <c r="F26">
        <f>IF(C27&gt;C26,C26,C27)</f>
        <v>0</v>
      </c>
      <c r="H26" s="48" t="s">
        <v>106</v>
      </c>
      <c r="J26" s="4"/>
      <c r="T26" t="s">
        <v>15</v>
      </c>
    </row>
    <row r="27" spans="1:20" ht="70.5" customHeight="1" thickBot="1">
      <c r="A27" s="192"/>
      <c r="B27" s="121" t="s">
        <v>98</v>
      </c>
      <c r="C27" s="99"/>
      <c r="D27" s="218"/>
      <c r="E27" s="137"/>
      <c r="F27" s="62">
        <f>D26</f>
        <v>0</v>
      </c>
      <c r="H27" s="142" t="s">
        <v>107</v>
      </c>
      <c r="J27" s="4"/>
    </row>
    <row r="28" spans="1:20" ht="27.75" customHeight="1" thickBot="1">
      <c r="A28" s="192"/>
      <c r="B28" s="184" t="s">
        <v>60</v>
      </c>
      <c r="C28" s="185"/>
      <c r="D28" s="218"/>
      <c r="E28" s="137"/>
      <c r="F28" s="94">
        <v>6</v>
      </c>
      <c r="G28" s="36" t="s">
        <v>15</v>
      </c>
      <c r="H28" s="48" t="s">
        <v>108</v>
      </c>
      <c r="J28" s="4"/>
    </row>
    <row r="29" spans="1:20" ht="29.25" customHeight="1" thickBot="1">
      <c r="A29" s="193"/>
      <c r="B29" s="190">
        <v>1</v>
      </c>
      <c r="C29" s="190"/>
      <c r="D29" s="219"/>
      <c r="E29" s="138"/>
      <c r="F29" s="36"/>
      <c r="G29" s="36"/>
      <c r="H29" s="48" t="s">
        <v>109</v>
      </c>
      <c r="J29" s="4"/>
    </row>
    <row r="30" spans="1:20" ht="18.75" customHeight="1">
      <c r="A30" s="194" t="s">
        <v>75</v>
      </c>
      <c r="B30" s="195"/>
      <c r="C30" s="123">
        <v>2</v>
      </c>
      <c r="D30" s="127">
        <f>IF(C30=1,D18/12,0)</f>
        <v>0</v>
      </c>
      <c r="E30" s="139"/>
      <c r="F30" s="36"/>
      <c r="G30" s="43" t="s">
        <v>27</v>
      </c>
      <c r="H30" s="48" t="s">
        <v>110</v>
      </c>
      <c r="J30" s="4"/>
    </row>
    <row r="31" spans="1:20" ht="18.75" customHeight="1" thickBot="1">
      <c r="A31" s="206" t="s">
        <v>64</v>
      </c>
      <c r="B31" s="207"/>
      <c r="C31" s="124">
        <v>0</v>
      </c>
      <c r="D31" s="127">
        <f>ROUNDDOWN(F31/12,0)*12</f>
        <v>0</v>
      </c>
      <c r="E31" s="127"/>
      <c r="F31" s="131">
        <f>IF(C31&gt;(D17/4),D17/4,C31)</f>
        <v>0</v>
      </c>
      <c r="G31" s="130" t="s">
        <v>28</v>
      </c>
      <c r="H31" s="48" t="s">
        <v>111</v>
      </c>
      <c r="J31" s="4"/>
    </row>
    <row r="32" spans="1:20" ht="18.75" customHeight="1">
      <c r="A32" s="206" t="s">
        <v>3</v>
      </c>
      <c r="B32" s="207"/>
      <c r="C32" s="125">
        <v>0</v>
      </c>
      <c r="D32" s="126">
        <f>ROUND(C32/12,0)*12</f>
        <v>0</v>
      </c>
      <c r="E32" s="140"/>
      <c r="F32" s="24" t="s">
        <v>15</v>
      </c>
      <c r="H32" s="48" t="s">
        <v>112</v>
      </c>
      <c r="J32" s="4"/>
    </row>
    <row r="33" spans="1:10" ht="18.75" customHeight="1">
      <c r="A33" s="204" t="s">
        <v>4</v>
      </c>
      <c r="B33" s="205"/>
      <c r="C33" s="122"/>
      <c r="D33" s="128">
        <v>0</v>
      </c>
      <c r="E33" s="141"/>
      <c r="H33" s="48" t="s">
        <v>113</v>
      </c>
      <c r="J33" s="4"/>
    </row>
    <row r="34" spans="1:10" ht="13.5" thickBot="1">
      <c r="H34" s="48" t="s">
        <v>114</v>
      </c>
      <c r="J34" s="4"/>
    </row>
    <row r="35" spans="1:10" ht="21" customHeight="1">
      <c r="A35" s="196" t="s">
        <v>61</v>
      </c>
      <c r="B35" s="197"/>
      <c r="C35" s="202">
        <v>1</v>
      </c>
      <c r="D35" s="208"/>
      <c r="E35" s="23"/>
      <c r="G35" s="43" t="s">
        <v>27</v>
      </c>
      <c r="H35" s="48" t="s">
        <v>115</v>
      </c>
      <c r="J35" s="4"/>
    </row>
    <row r="36" spans="1:10" ht="6.75" customHeight="1" thickBot="1">
      <c r="A36" s="198"/>
      <c r="B36" s="199"/>
      <c r="C36" s="203"/>
      <c r="D36" s="208"/>
      <c r="E36" s="23"/>
      <c r="G36" s="44" t="s">
        <v>28</v>
      </c>
      <c r="H36" s="48" t="s">
        <v>116</v>
      </c>
      <c r="I36" s="49"/>
      <c r="J36" s="50"/>
    </row>
    <row r="37" spans="1:10" ht="4.5" customHeight="1">
      <c r="A37" s="200"/>
      <c r="B37" s="201"/>
      <c r="C37" s="8"/>
      <c r="D37" s="209"/>
      <c r="E37" s="14"/>
    </row>
    <row r="38" spans="1:10">
      <c r="A38" s="189" t="s">
        <v>73</v>
      </c>
      <c r="B38" s="189"/>
      <c r="C38" s="8"/>
      <c r="D38" s="23"/>
      <c r="E38" s="23"/>
    </row>
    <row r="39" spans="1:10">
      <c r="B39" s="21"/>
      <c r="C39" s="8"/>
      <c r="D39" s="23"/>
      <c r="E39" s="23"/>
    </row>
    <row r="40" spans="1:10">
      <c r="B40" s="7"/>
      <c r="C40" s="7"/>
      <c r="D40" s="7"/>
      <c r="E40" s="7"/>
    </row>
    <row r="41" spans="1:10">
      <c r="B41" s="7"/>
      <c r="C41" s="7"/>
      <c r="D41" s="7"/>
      <c r="E41" s="7"/>
    </row>
    <row r="42" spans="1:10">
      <c r="A42" s="80" t="s">
        <v>74</v>
      </c>
      <c r="C42" s="9"/>
      <c r="D42" s="9" t="s">
        <v>5</v>
      </c>
      <c r="E42" s="80"/>
    </row>
    <row r="43" spans="1:10">
      <c r="A43" s="7" t="s">
        <v>63</v>
      </c>
      <c r="C43" s="7"/>
      <c r="D43" s="7"/>
      <c r="E43" s="7"/>
    </row>
    <row r="44" spans="1:10">
      <c r="B44" s="7"/>
      <c r="C44" s="7"/>
      <c r="D44" s="7"/>
      <c r="E44" s="7"/>
    </row>
    <row r="45" spans="1:10">
      <c r="B45" s="7"/>
      <c r="C45" s="7"/>
      <c r="D45" s="7"/>
      <c r="E45" s="7"/>
    </row>
    <row r="46" spans="1:10">
      <c r="A46" s="39"/>
      <c r="B46" s="7"/>
      <c r="C46" s="7"/>
      <c r="D46" s="7"/>
      <c r="E46" s="7"/>
    </row>
    <row r="47" spans="1:10">
      <c r="A47" s="9" t="s">
        <v>20</v>
      </c>
      <c r="C47" s="9"/>
      <c r="D47" s="9" t="s">
        <v>5</v>
      </c>
      <c r="E47" s="80"/>
    </row>
  </sheetData>
  <mergeCells count="23">
    <mergeCell ref="D35:D37"/>
    <mergeCell ref="B7:D7"/>
    <mergeCell ref="B9:D9"/>
    <mergeCell ref="A15:C15"/>
    <mergeCell ref="A17:C17"/>
    <mergeCell ref="A32:B32"/>
    <mergeCell ref="A21:C21"/>
    <mergeCell ref="A23:B23"/>
    <mergeCell ref="B18:C18"/>
    <mergeCell ref="D26:D29"/>
    <mergeCell ref="A38:B38"/>
    <mergeCell ref="B29:C29"/>
    <mergeCell ref="A26:A29"/>
    <mergeCell ref="A30:B30"/>
    <mergeCell ref="A35:B37"/>
    <mergeCell ref="C35:C36"/>
    <mergeCell ref="A33:B33"/>
    <mergeCell ref="A31:B31"/>
    <mergeCell ref="B5:D5"/>
    <mergeCell ref="B19:C19"/>
    <mergeCell ref="B28:C28"/>
    <mergeCell ref="A2:B3"/>
    <mergeCell ref="A24:B24"/>
  </mergeCells>
  <phoneticPr fontId="0" type="noConversion"/>
  <pageMargins left="0.75" right="0.75" top="1" bottom="1" header="0.5" footer="0.5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Drop Down 24">
              <controlPr defaultSize="0" autoLine="0" autoPict="0">
                <anchor moveWithCells="1">
                  <from>
                    <xdr:col>2</xdr:col>
                    <xdr:colOff>161925</xdr:colOff>
                    <xdr:row>29</xdr:row>
                    <xdr:rowOff>28575</xdr:rowOff>
                  </from>
                  <to>
                    <xdr:col>2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Drop Down 25">
              <controlPr defaultSize="0" autoLine="0" autoPict="0">
                <anchor moveWithCells="1">
                  <from>
                    <xdr:col>2</xdr:col>
                    <xdr:colOff>38100</xdr:colOff>
                    <xdr:row>34</xdr:row>
                    <xdr:rowOff>28575</xdr:rowOff>
                  </from>
                  <to>
                    <xdr:col>2</xdr:col>
                    <xdr:colOff>714375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Drop Down 32">
              <controlPr defaultSize="0" autoLine="0" autoPict="0">
                <anchor moveWithCells="1">
                  <from>
                    <xdr:col>1</xdr:col>
                    <xdr:colOff>76200</xdr:colOff>
                    <xdr:row>28</xdr:row>
                    <xdr:rowOff>38100</xdr:rowOff>
                  </from>
                  <to>
                    <xdr:col>2</xdr:col>
                    <xdr:colOff>676275</xdr:colOff>
                    <xdr:row>28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88"/>
  <sheetViews>
    <sheetView topLeftCell="A39" zoomScale="150" zoomScaleNormal="150" workbookViewId="0">
      <selection activeCell="A47" sqref="A47:XFD79"/>
    </sheetView>
  </sheetViews>
  <sheetFormatPr defaultRowHeight="12.75"/>
  <cols>
    <col min="1" max="1" width="3.140625" customWidth="1"/>
    <col min="2" max="2" width="21.85546875" customWidth="1"/>
    <col min="3" max="3" width="42.42578125" customWidth="1"/>
    <col min="4" max="4" width="15.28515625" customWidth="1"/>
    <col min="5" max="5" width="9.85546875" customWidth="1"/>
    <col min="6" max="6" width="9.28515625" customWidth="1"/>
  </cols>
  <sheetData>
    <row r="1" spans="1:4" ht="74.25" customHeight="1">
      <c r="B1" s="149" t="s">
        <v>119</v>
      </c>
    </row>
    <row r="2" spans="1:4" ht="18.75" customHeight="1">
      <c r="B2" s="229" t="s">
        <v>42</v>
      </c>
      <c r="C2" s="229"/>
      <c r="D2" s="229"/>
    </row>
    <row r="3" spans="1:4" ht="8.25" customHeight="1">
      <c r="C3" s="6"/>
    </row>
    <row r="4" spans="1:4" ht="12.75" customHeight="1">
      <c r="B4" s="230" t="s">
        <v>122</v>
      </c>
      <c r="C4" s="230"/>
      <c r="D4" s="230"/>
    </row>
    <row r="5" spans="1:4" ht="18.75" customHeight="1">
      <c r="B5" s="230"/>
      <c r="C5" s="230"/>
      <c r="D5" s="230"/>
    </row>
    <row r="6" spans="1:4">
      <c r="B6" t="s">
        <v>15</v>
      </c>
      <c r="C6" s="22"/>
    </row>
    <row r="7" spans="1:4" ht="44.25" customHeight="1">
      <c r="A7" s="237" t="s">
        <v>59</v>
      </c>
      <c r="B7" s="237"/>
      <c r="C7" s="237"/>
      <c r="D7" s="237"/>
    </row>
    <row r="8" spans="1:4">
      <c r="C8" s="22"/>
    </row>
    <row r="9" spans="1:4" ht="15.75">
      <c r="A9" s="238" t="s">
        <v>21</v>
      </c>
      <c r="B9" s="238"/>
      <c r="C9" s="238"/>
      <c r="D9" s="238"/>
    </row>
    <row r="11" spans="1:4">
      <c r="B11" s="239" t="s">
        <v>6</v>
      </c>
      <c r="C11" s="239"/>
      <c r="D11" s="113" t="s">
        <v>9</v>
      </c>
    </row>
    <row r="12" spans="1:4" ht="6" customHeight="1"/>
    <row r="13" spans="1:4">
      <c r="B13" s="233" t="s">
        <v>69</v>
      </c>
      <c r="C13" s="233"/>
      <c r="D13" s="101">
        <f>'Structuring of package'!D18/12</f>
        <v>0</v>
      </c>
    </row>
    <row r="14" spans="1:4">
      <c r="B14" s="231" t="s">
        <v>64</v>
      </c>
      <c r="C14" s="231"/>
      <c r="D14" s="101">
        <f>'Structuring of package'!D31/12</f>
        <v>0</v>
      </c>
    </row>
    <row r="15" spans="1:4">
      <c r="B15" s="231" t="s">
        <v>3</v>
      </c>
      <c r="C15" s="231"/>
      <c r="D15" s="101">
        <f>'Structuring of package'!D32/12</f>
        <v>0</v>
      </c>
    </row>
    <row r="16" spans="1:4">
      <c r="B16" s="145" t="s">
        <v>4</v>
      </c>
      <c r="C16" s="145"/>
      <c r="D16" s="101">
        <f>'Structuring of package'!D33/12</f>
        <v>0</v>
      </c>
    </row>
    <row r="17" spans="2:6">
      <c r="B17" s="245" t="s">
        <v>117</v>
      </c>
      <c r="C17" s="109"/>
      <c r="D17" s="107"/>
    </row>
    <row r="18" spans="2:6">
      <c r="B18" s="246"/>
      <c r="C18" s="109" t="s">
        <v>15</v>
      </c>
      <c r="D18" s="107"/>
    </row>
    <row r="19" spans="2:6">
      <c r="B19" s="246"/>
      <c r="C19" s="109" t="s">
        <v>15</v>
      </c>
      <c r="D19" s="107"/>
    </row>
    <row r="20" spans="2:6">
      <c r="B20" s="247"/>
      <c r="C20" s="109" t="s">
        <v>15</v>
      </c>
      <c r="D20" s="107"/>
    </row>
    <row r="21" spans="2:6" ht="7.5" customHeight="1" thickBot="1">
      <c r="B21" s="10"/>
      <c r="C21" s="10"/>
      <c r="D21" s="12"/>
    </row>
    <row r="22" spans="2:6" ht="13.5" thickBot="1">
      <c r="B22" s="234" t="s">
        <v>26</v>
      </c>
      <c r="C22" s="234"/>
      <c r="D22" s="102">
        <f>SUM(D13:D20)</f>
        <v>0</v>
      </c>
    </row>
    <row r="23" spans="2:6">
      <c r="D23" s="12"/>
    </row>
    <row r="24" spans="2:6" ht="12.75" customHeight="1">
      <c r="B24" s="239" t="s">
        <v>7</v>
      </c>
      <c r="C24" s="239"/>
      <c r="D24" s="114" t="s">
        <v>9</v>
      </c>
    </row>
    <row r="25" spans="2:6" ht="7.5" customHeight="1">
      <c r="B25" s="1"/>
      <c r="C25" s="1"/>
      <c r="D25" s="13"/>
    </row>
    <row r="26" spans="2:6" ht="12.75" hidden="1" customHeight="1" thickBot="1">
      <c r="B26" s="235" t="str">
        <f>IF(E26="y","Tax on the 13th Cheque is spread over the tax year","Tax on the 13th Cheque is deducted in full  in the month of payment")</f>
        <v>Tax on the 13th Cheque is deducted in full  in the month of payment</v>
      </c>
      <c r="C26" s="236"/>
      <c r="D26" s="236"/>
      <c r="E26" s="17">
        <f>'Structuring of package'!C35</f>
        <v>1</v>
      </c>
    </row>
    <row r="27" spans="2:6" ht="8.25" hidden="1" customHeight="1">
      <c r="B27" s="235"/>
      <c r="C27" s="236"/>
      <c r="D27" s="236"/>
    </row>
    <row r="28" spans="2:6" ht="0.75" hidden="1" customHeight="1">
      <c r="B28" s="235"/>
      <c r="C28" s="236"/>
      <c r="D28" s="236"/>
    </row>
    <row r="29" spans="2:6" ht="12.75" hidden="1" customHeight="1">
      <c r="B29" s="1"/>
      <c r="C29" s="19" t="s">
        <v>17</v>
      </c>
      <c r="D29" s="20">
        <f>IF(E26=1,'Structuring of package'!D30/12,0)</f>
        <v>0</v>
      </c>
    </row>
    <row r="30" spans="2:6" ht="6.75" customHeight="1">
      <c r="D30" s="12"/>
    </row>
    <row r="31" spans="2:6">
      <c r="B31" s="233" t="s">
        <v>8</v>
      </c>
      <c r="C31" s="233"/>
      <c r="D31" s="101">
        <f>IF('Structuring of package'!F28&gt;1,('Structuring of package'!C26-'Structuring of package'!D26)/12," ")</f>
        <v>0</v>
      </c>
      <c r="F31" s="51"/>
    </row>
    <row r="32" spans="2:6">
      <c r="B32" s="232" t="s">
        <v>68</v>
      </c>
      <c r="C32" s="233"/>
      <c r="D32" s="103">
        <f>D69</f>
        <v>-2999</v>
      </c>
    </row>
    <row r="33" spans="1:6">
      <c r="B33" s="245" t="s">
        <v>118</v>
      </c>
      <c r="C33" s="106" t="s">
        <v>57</v>
      </c>
      <c r="D33" s="107">
        <v>0</v>
      </c>
      <c r="F33" s="76"/>
    </row>
    <row r="34" spans="1:6">
      <c r="B34" s="246"/>
      <c r="C34" s="108"/>
      <c r="D34" s="107"/>
    </row>
    <row r="35" spans="1:6">
      <c r="B35" s="246"/>
      <c r="C35" s="108"/>
      <c r="D35" s="107"/>
    </row>
    <row r="36" spans="1:6">
      <c r="B36" s="246"/>
      <c r="C36" s="108"/>
      <c r="D36" s="107"/>
    </row>
    <row r="37" spans="1:6">
      <c r="B37" s="246"/>
      <c r="C37" s="108"/>
      <c r="D37" s="107"/>
    </row>
    <row r="38" spans="1:6">
      <c r="B38" s="246"/>
      <c r="C38" s="108"/>
      <c r="D38" s="107"/>
    </row>
    <row r="39" spans="1:6">
      <c r="B39" s="246"/>
      <c r="C39" s="108"/>
      <c r="D39" s="107"/>
    </row>
    <row r="40" spans="1:6">
      <c r="B40" s="247"/>
      <c r="C40" s="108"/>
      <c r="D40" s="107"/>
    </row>
    <row r="41" spans="1:6" ht="7.5" customHeight="1" thickBot="1">
      <c r="D41" s="12"/>
    </row>
    <row r="42" spans="1:6" ht="13.5" thickBot="1">
      <c r="C42" s="5" t="s">
        <v>10</v>
      </c>
      <c r="D42" s="104">
        <f>SUM(D31:D40)</f>
        <v>-2999</v>
      </c>
    </row>
    <row r="43" spans="1:6" ht="13.5" thickBot="1">
      <c r="D43" s="12"/>
    </row>
    <row r="44" spans="1:6" ht="16.5" thickBot="1">
      <c r="C44" s="11" t="s">
        <v>96</v>
      </c>
      <c r="D44" s="105">
        <f>+D22-D42</f>
        <v>2999</v>
      </c>
    </row>
    <row r="45" spans="1:6" ht="10.5" customHeight="1"/>
    <row r="46" spans="1:6" ht="10.5" customHeight="1"/>
    <row r="47" spans="1:6" ht="10.5" hidden="1" customHeight="1" thickBot="1">
      <c r="A47" s="240" t="s">
        <v>58</v>
      </c>
      <c r="B47" s="241"/>
      <c r="C47" s="241"/>
      <c r="D47" s="242"/>
    </row>
    <row r="48" spans="1:6" ht="10.5" hidden="1" customHeight="1">
      <c r="B48" s="53" t="s">
        <v>6</v>
      </c>
      <c r="C48" s="52"/>
    </row>
    <row r="49" spans="2:6" ht="10.5" hidden="1" customHeight="1">
      <c r="B49" s="243" t="s">
        <v>26</v>
      </c>
      <c r="C49" s="244"/>
      <c r="D49" s="57">
        <f>D22</f>
        <v>0</v>
      </c>
    </row>
    <row r="50" spans="2:6" ht="10.5" hidden="1" customHeight="1">
      <c r="B50" s="64" t="s">
        <v>48</v>
      </c>
      <c r="C50" s="65"/>
      <c r="D50" s="66">
        <f>'Structuring of package'!D26/12</f>
        <v>0</v>
      </c>
    </row>
    <row r="51" spans="2:6" ht="10.5" hidden="1" customHeight="1">
      <c r="B51" s="225" t="s">
        <v>43</v>
      </c>
      <c r="C51" s="226"/>
      <c r="D51" s="75">
        <f>D29</f>
        <v>0</v>
      </c>
    </row>
    <row r="52" spans="2:6" ht="10.5" hidden="1" customHeight="1" thickBot="1">
      <c r="B52" s="52"/>
      <c r="C52" s="52"/>
      <c r="D52" s="56">
        <f>SUM(D49:D51)</f>
        <v>0</v>
      </c>
    </row>
    <row r="53" spans="2:6" ht="10.5" hidden="1" customHeight="1">
      <c r="B53" s="52"/>
      <c r="C53" s="52"/>
    </row>
    <row r="54" spans="2:6" ht="10.5" hidden="1" customHeight="1">
      <c r="B54" s="53" t="s">
        <v>44</v>
      </c>
      <c r="C54" s="52"/>
    </row>
    <row r="55" spans="2:6" ht="10.5" hidden="1" customHeight="1">
      <c r="B55" s="243"/>
      <c r="C55" s="244"/>
      <c r="D55" s="57" t="s">
        <v>15</v>
      </c>
    </row>
    <row r="56" spans="2:6" ht="10.5" hidden="1" customHeight="1">
      <c r="B56" s="227" t="s">
        <v>57</v>
      </c>
      <c r="C56" s="228"/>
      <c r="D56" s="77">
        <f>IF(D33&gt;145.83,145.83,D33)</f>
        <v>0</v>
      </c>
      <c r="E56" s="63"/>
      <c r="F56" s="248"/>
    </row>
    <row r="57" spans="2:6" ht="10.5" hidden="1" customHeight="1">
      <c r="B57" s="225" t="s">
        <v>94</v>
      </c>
      <c r="C57" s="226"/>
      <c r="D57" s="78">
        <f>D14*0.2</f>
        <v>0</v>
      </c>
      <c r="F57" s="248"/>
    </row>
    <row r="58" spans="2:6" ht="10.5" hidden="1" customHeight="1" thickBot="1">
      <c r="D58" s="56">
        <f>SUM(D55:D57)</f>
        <v>0</v>
      </c>
      <c r="F58" s="248"/>
    </row>
    <row r="59" spans="2:6" ht="10.5" hidden="1" customHeight="1">
      <c r="D59" s="51"/>
      <c r="F59" s="248"/>
    </row>
    <row r="60" spans="2:6" ht="10.5" hidden="1" customHeight="1">
      <c r="D60" s="51"/>
      <c r="F60" s="248"/>
    </row>
    <row r="61" spans="2:6" ht="10.5" hidden="1" customHeight="1" thickBot="1">
      <c r="D61" s="51"/>
      <c r="F61" s="248"/>
    </row>
    <row r="62" spans="2:6" ht="10.5" hidden="1" customHeight="1" thickBot="1">
      <c r="B62" s="223" t="s">
        <v>45</v>
      </c>
      <c r="C62" s="224"/>
      <c r="D62" s="55">
        <f>(D52-D58)*12</f>
        <v>0</v>
      </c>
      <c r="E62" s="67" t="s">
        <v>15</v>
      </c>
    </row>
    <row r="63" spans="2:6" ht="10.5" hidden="1" customHeight="1">
      <c r="B63" s="40"/>
      <c r="C63" s="40"/>
      <c r="D63" s="51"/>
    </row>
    <row r="64" spans="2:6" ht="10.5" hidden="1" customHeight="1">
      <c r="B64" s="53" t="s">
        <v>11</v>
      </c>
      <c r="C64" s="40"/>
      <c r="D64" s="51"/>
    </row>
    <row r="65" spans="2:6" ht="10.5" hidden="1" customHeight="1">
      <c r="B65" s="150" t="s">
        <v>123</v>
      </c>
      <c r="C65" s="151"/>
      <c r="D65" s="143" t="b">
        <f>IF(D62&gt;1500000,((D62-1500000)*0.45)+532041,IF(D62&gt;708310,((D62-708310)*0.41)+207448,IF(D62&gt;555600,((D62-555600)*0.39)+147891,IF(D62&gt;423300,((D62-423300)*0.36)+100263,IF(D62&gt;305850,((D62-305850)*0.31)+63853,IF(D62&gt;195850,((D62-195850)*0.26)+35253))))))</f>
        <v>0</v>
      </c>
      <c r="E65" s="146" t="s">
        <v>15</v>
      </c>
      <c r="F65" s="67" t="s">
        <v>15</v>
      </c>
    </row>
    <row r="66" spans="2:6" ht="10.5" hidden="1" customHeight="1">
      <c r="B66" s="221" t="s">
        <v>124</v>
      </c>
      <c r="C66" s="222"/>
      <c r="D66" s="147">
        <v>17820</v>
      </c>
      <c r="E66" s="144"/>
    </row>
    <row r="67" spans="2:6" ht="10.5" hidden="1" customHeight="1" thickBot="1">
      <c r="B67" s="84" t="s">
        <v>125</v>
      </c>
      <c r="C67" s="85"/>
      <c r="D67" s="147">
        <f>E77</f>
        <v>18168</v>
      </c>
      <c r="E67" s="144"/>
    </row>
    <row r="68" spans="2:6" ht="10.5" hidden="1" customHeight="1" thickBot="1">
      <c r="B68" s="58" t="s">
        <v>46</v>
      </c>
      <c r="C68" s="59"/>
      <c r="D68" s="54">
        <f>D65-(D66+D67)</f>
        <v>-35988</v>
      </c>
    </row>
    <row r="69" spans="2:6" ht="10.5" hidden="1" customHeight="1" thickBot="1">
      <c r="B69" s="60" t="s">
        <v>47</v>
      </c>
      <c r="C69" s="61"/>
      <c r="D69" s="54">
        <f>D68/12</f>
        <v>-2999</v>
      </c>
    </row>
    <row r="70" spans="2:6" ht="10.5" hidden="1" customHeight="1">
      <c r="D70" s="51"/>
    </row>
    <row r="71" spans="2:6" ht="10.5" hidden="1" customHeight="1"/>
    <row r="72" spans="2:6" ht="10.5" hidden="1" customHeight="1"/>
    <row r="73" spans="2:6" ht="10.5" hidden="1" customHeight="1">
      <c r="B73" s="220" t="s">
        <v>126</v>
      </c>
      <c r="C73" s="220"/>
      <c r="D73" s="220"/>
      <c r="E73" s="220"/>
    </row>
    <row r="74" spans="2:6" ht="10.5" hidden="1" customHeight="1" thickBot="1"/>
    <row r="75" spans="2:6" ht="10.5" hidden="1" customHeight="1">
      <c r="B75" s="86" t="s">
        <v>40</v>
      </c>
      <c r="C75" s="87" t="s">
        <v>41</v>
      </c>
      <c r="D75" s="87" t="s">
        <v>38</v>
      </c>
      <c r="E75" s="88" t="s">
        <v>39</v>
      </c>
    </row>
    <row r="76" spans="2:6" ht="10.5" hidden="1" customHeight="1">
      <c r="B76" s="89"/>
      <c r="C76" s="90"/>
      <c r="D76" s="90"/>
      <c r="E76" s="90"/>
    </row>
    <row r="77" spans="2:6" ht="10.5" hidden="1" customHeight="1" thickBot="1">
      <c r="B77" s="91">
        <f>IF('Structuring of package'!F28=1,0,IF('Structuring of package'!F28=2,376,IF('Structuring of package'!F28=3,752,IF('Structuring of package'!F28=4,1006,IF('Structuring of package'!F28=C80,1260,IF('Structuring of package'!F28=6,1514,IF('Structuring of package'!F28=7,1768,IF('Structuring of package'!F28=8,2022,0))))))))</f>
        <v>1514</v>
      </c>
      <c r="C77" s="92">
        <f>IF('Structuring of package'!F28=9,1928,IF('Structuring of package'!F28=10,2143,IF('Structuring of package'!F28=11,2358,IF('Structuring of package'!F28=12,2573,0))))</f>
        <v>0</v>
      </c>
      <c r="D77" s="92">
        <f>SUM(B77:C77)</f>
        <v>1514</v>
      </c>
      <c r="E77" s="93">
        <f>D77*12</f>
        <v>18168</v>
      </c>
    </row>
    <row r="78" spans="2:6" ht="10.5" hidden="1" customHeight="1">
      <c r="B78" s="148"/>
      <c r="C78" s="148"/>
    </row>
    <row r="79" spans="2:6" ht="10.5" hidden="1" customHeight="1"/>
    <row r="80" spans="2:6" ht="10.5" customHeight="1"/>
    <row r="81" ht="10.5" customHeight="1"/>
    <row r="86" ht="79.5" customHeight="1"/>
    <row r="87" ht="51" customHeight="1"/>
    <row r="88" ht="116.25" customHeight="1"/>
  </sheetData>
  <sheetProtection selectLockedCells="1"/>
  <mergeCells count="25">
    <mergeCell ref="A47:D47"/>
    <mergeCell ref="B49:C49"/>
    <mergeCell ref="B17:B20"/>
    <mergeCell ref="B33:B40"/>
    <mergeCell ref="F56:F61"/>
    <mergeCell ref="B55:C55"/>
    <mergeCell ref="B51:C51"/>
    <mergeCell ref="B2:D2"/>
    <mergeCell ref="B4:D5"/>
    <mergeCell ref="B15:C15"/>
    <mergeCell ref="B32:C32"/>
    <mergeCell ref="B22:C22"/>
    <mergeCell ref="B26:D28"/>
    <mergeCell ref="A7:D7"/>
    <mergeCell ref="A9:D9"/>
    <mergeCell ref="B13:C13"/>
    <mergeCell ref="B31:C31"/>
    <mergeCell ref="B24:C24"/>
    <mergeCell ref="B11:C11"/>
    <mergeCell ref="B14:C14"/>
    <mergeCell ref="B73:E73"/>
    <mergeCell ref="B66:C66"/>
    <mergeCell ref="B62:C62"/>
    <mergeCell ref="B57:C57"/>
    <mergeCell ref="B56:C56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Guide</vt:lpstr>
      <vt:lpstr>Structuring of package</vt:lpstr>
      <vt:lpstr>Salary advice</vt:lpstr>
      <vt:lpstr>'Salary advice'!Print_Area</vt:lpstr>
      <vt:lpstr>'Structuring of package'!Print_Area</vt:lpstr>
    </vt:vector>
  </TitlesOfParts>
  <Company>Wilde Amandelstraat 173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J van der Walt</dc:creator>
  <cp:lastModifiedBy>Esther Nkosi</cp:lastModifiedBy>
  <cp:lastPrinted>2021-04-15T08:29:16Z</cp:lastPrinted>
  <dcterms:created xsi:type="dcterms:W3CDTF">2000-12-06T17:43:06Z</dcterms:created>
  <dcterms:modified xsi:type="dcterms:W3CDTF">2026-05-26T10:06:31Z</dcterms:modified>
</cp:coreProperties>
</file>